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dmin\AppData\Roaming\VNPT Plugin\Files\FileTemp\"/>
    </mc:Choice>
  </mc:AlternateContent>
  <xr:revisionPtr revIDLastSave="0" documentId="13_ncr:1_{E929CABC-073E-4888-AB93-1E6970653CEC}" xr6:coauthVersionLast="47" xr6:coauthVersionMax="47" xr10:uidLastSave="{00000000-0000-0000-0000-000000000000}"/>
  <bookViews>
    <workbookView xWindow="-103" yWindow="-103" windowWidth="19406" windowHeight="11486" firstSheet="1" activeTab="1" xr2:uid="{00000000-000D-0000-FFFF-FFFF00000000}"/>
  </bookViews>
  <sheets>
    <sheet name="nghỉ hưu" sheetId="5" state="hidden" r:id="rId1"/>
    <sheet name="Thu hút 76" sheetId="30" r:id="rId2"/>
    <sheet name="Trợ cấp lần đầu" sheetId="31" r:id="rId3"/>
  </sheets>
  <definedNames>
    <definedName name="_xlnm.Print_Area" localSheetId="1">'Thu hút 76'!$A$1:$U$53</definedName>
    <definedName name="_xlnm.Print_Titles" localSheetId="1">'Thu hút 76'!$5:$9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R43" i="30" l="1"/>
  <c r="S43" i="30"/>
  <c r="T43" i="30"/>
  <c r="U43" i="30"/>
  <c r="R52" i="30"/>
  <c r="S52" i="30"/>
  <c r="T52" i="30"/>
  <c r="U52" i="30"/>
  <c r="R47" i="30"/>
  <c r="S47" i="30"/>
  <c r="T47" i="30"/>
  <c r="U47" i="30"/>
  <c r="R38" i="30"/>
  <c r="S38" i="30"/>
  <c r="T38" i="30"/>
  <c r="U38" i="30"/>
  <c r="R25" i="30"/>
  <c r="S25" i="30"/>
  <c r="T25" i="30"/>
  <c r="U25" i="30"/>
  <c r="Q25" i="30"/>
  <c r="D39" i="31" l="1"/>
  <c r="D38" i="31"/>
  <c r="D40" i="31" s="1"/>
  <c r="D36" i="31"/>
  <c r="D35" i="31"/>
  <c r="D34" i="31"/>
  <c r="D32" i="31"/>
  <c r="D31" i="31"/>
  <c r="D30" i="31"/>
  <c r="D29" i="31"/>
  <c r="D19" i="31"/>
  <c r="D20" i="31"/>
  <c r="D21" i="31"/>
  <c r="D22" i="31"/>
  <c r="D23" i="31"/>
  <c r="D24" i="31"/>
  <c r="D25" i="31"/>
  <c r="D26" i="31"/>
  <c r="D27" i="31"/>
  <c r="D18" i="31"/>
  <c r="D8" i="31"/>
  <c r="D9" i="31"/>
  <c r="D10" i="31"/>
  <c r="D11" i="31"/>
  <c r="D12" i="31"/>
  <c r="D13" i="31"/>
  <c r="D14" i="31"/>
  <c r="D15" i="31"/>
  <c r="D16" i="31"/>
  <c r="D7" i="31"/>
  <c r="D33" i="31" l="1"/>
  <c r="D37" i="31"/>
  <c r="D28" i="31"/>
  <c r="D17" i="31"/>
  <c r="D41" i="31" l="1"/>
  <c r="Q53" i="30"/>
  <c r="J24" i="30"/>
  <c r="R24" i="30" s="1"/>
  <c r="J48" i="30"/>
  <c r="S24" i="30" l="1"/>
  <c r="T24" i="30"/>
  <c r="E24" i="30"/>
  <c r="C24" i="30" s="1"/>
  <c r="U24" i="30" l="1"/>
  <c r="Q24" i="30"/>
  <c r="D53" i="30" l="1"/>
  <c r="F53" i="30"/>
  <c r="G53" i="30"/>
  <c r="I53" i="30"/>
  <c r="K53" i="30"/>
  <c r="L53" i="30"/>
  <c r="M53" i="30"/>
  <c r="N53" i="30"/>
  <c r="O53" i="30"/>
  <c r="P53" i="30"/>
  <c r="J42" i="30" l="1"/>
  <c r="J37" i="30"/>
  <c r="H51" i="30"/>
  <c r="J51" i="30" s="1"/>
  <c r="J50" i="30"/>
  <c r="J49" i="30"/>
  <c r="J46" i="30"/>
  <c r="J45" i="30"/>
  <c r="J44" i="30"/>
  <c r="J41" i="30"/>
  <c r="J40" i="30"/>
  <c r="J39" i="30"/>
  <c r="J36" i="30"/>
  <c r="J35" i="30"/>
  <c r="J34" i="30"/>
  <c r="J33" i="30"/>
  <c r="J32" i="30"/>
  <c r="J31" i="30"/>
  <c r="J30" i="30"/>
  <c r="J29" i="30"/>
  <c r="E29" i="30" s="1"/>
  <c r="C29" i="30" s="1"/>
  <c r="J28" i="30"/>
  <c r="J27" i="30"/>
  <c r="J26" i="30"/>
  <c r="J23" i="30"/>
  <c r="J22" i="30"/>
  <c r="J21" i="30"/>
  <c r="J20" i="30"/>
  <c r="J19" i="30"/>
  <c r="E19" i="30"/>
  <c r="C19" i="30" s="1"/>
  <c r="H18" i="30"/>
  <c r="J17" i="30"/>
  <c r="J16" i="30"/>
  <c r="J15" i="30"/>
  <c r="J14" i="30"/>
  <c r="J13" i="30"/>
  <c r="T13" i="30" s="1"/>
  <c r="J12" i="30"/>
  <c r="J11" i="30"/>
  <c r="H53" i="30" l="1"/>
  <c r="E11" i="30"/>
  <c r="C11" i="30" s="1"/>
  <c r="E12" i="30"/>
  <c r="C12" i="30" s="1"/>
  <c r="R12" i="30"/>
  <c r="S12" i="30"/>
  <c r="T12" i="30"/>
  <c r="R13" i="30"/>
  <c r="S13" i="30"/>
  <c r="R22" i="30"/>
  <c r="S22" i="30"/>
  <c r="T22" i="30"/>
  <c r="E32" i="30"/>
  <c r="C32" i="30" s="1"/>
  <c r="R32" i="30"/>
  <c r="S32" i="30"/>
  <c r="T32" i="30"/>
  <c r="E48" i="30"/>
  <c r="C48" i="30" s="1"/>
  <c r="R48" i="30"/>
  <c r="S48" i="30"/>
  <c r="T48" i="30"/>
  <c r="S14" i="30"/>
  <c r="T14" i="30"/>
  <c r="R14" i="30"/>
  <c r="U14" i="30" s="1"/>
  <c r="R15" i="30"/>
  <c r="S15" i="30"/>
  <c r="T15" i="30"/>
  <c r="S35" i="30"/>
  <c r="T35" i="30"/>
  <c r="R35" i="30"/>
  <c r="T51" i="30"/>
  <c r="S51" i="30"/>
  <c r="R51" i="30"/>
  <c r="E16" i="30"/>
  <c r="C16" i="30" s="1"/>
  <c r="R16" i="30"/>
  <c r="S16" i="30"/>
  <c r="T16" i="30"/>
  <c r="R36" i="30"/>
  <c r="S36" i="30"/>
  <c r="T36" i="30"/>
  <c r="R37" i="30"/>
  <c r="S37" i="30"/>
  <c r="T37" i="30"/>
  <c r="E17" i="30"/>
  <c r="C17" i="30" s="1"/>
  <c r="R17" i="30"/>
  <c r="T17" i="30"/>
  <c r="S17" i="30"/>
  <c r="R26" i="30"/>
  <c r="S26" i="30"/>
  <c r="T26" i="30"/>
  <c r="R39" i="30"/>
  <c r="S39" i="30"/>
  <c r="T39" i="30"/>
  <c r="S42" i="30"/>
  <c r="T42" i="30"/>
  <c r="R42" i="30"/>
  <c r="S27" i="30"/>
  <c r="T27" i="30"/>
  <c r="R27" i="30"/>
  <c r="U27" i="30" s="1"/>
  <c r="R40" i="30"/>
  <c r="S40" i="30"/>
  <c r="T40" i="30"/>
  <c r="R28" i="30"/>
  <c r="S28" i="30"/>
  <c r="T28" i="30"/>
  <c r="S41" i="30"/>
  <c r="T41" i="30"/>
  <c r="R41" i="30"/>
  <c r="S19" i="30"/>
  <c r="T19" i="30"/>
  <c r="R19" i="30"/>
  <c r="U19" i="30" s="1"/>
  <c r="E20" i="30"/>
  <c r="C20" i="30" s="1"/>
  <c r="R20" i="30"/>
  <c r="S20" i="30"/>
  <c r="T20" i="30"/>
  <c r="R29" i="30"/>
  <c r="S29" i="30"/>
  <c r="T29" i="30"/>
  <c r="R44" i="30"/>
  <c r="S44" i="30"/>
  <c r="T44" i="30"/>
  <c r="T11" i="30"/>
  <c r="S11" i="30"/>
  <c r="R11" i="30"/>
  <c r="R21" i="30"/>
  <c r="S21" i="30"/>
  <c r="T21" i="30"/>
  <c r="R30" i="30"/>
  <c r="S30" i="30"/>
  <c r="T30" i="30"/>
  <c r="R45" i="30"/>
  <c r="S45" i="30"/>
  <c r="T45" i="30"/>
  <c r="E22" i="30"/>
  <c r="C22" i="30" s="1"/>
  <c r="S31" i="30"/>
  <c r="T31" i="30"/>
  <c r="R31" i="30"/>
  <c r="S46" i="30"/>
  <c r="T46" i="30"/>
  <c r="R46" i="30"/>
  <c r="E14" i="30"/>
  <c r="C14" i="30" s="1"/>
  <c r="S23" i="30"/>
  <c r="T23" i="30"/>
  <c r="R23" i="30"/>
  <c r="R33" i="30"/>
  <c r="S33" i="30"/>
  <c r="T33" i="30"/>
  <c r="R49" i="30"/>
  <c r="S49" i="30"/>
  <c r="T49" i="30"/>
  <c r="R34" i="30"/>
  <c r="S34" i="30"/>
  <c r="T34" i="30"/>
  <c r="T50" i="30"/>
  <c r="S50" i="30"/>
  <c r="R50" i="30"/>
  <c r="E28" i="30"/>
  <c r="C28" i="30" s="1"/>
  <c r="E46" i="30"/>
  <c r="C46" i="30" s="1"/>
  <c r="E42" i="30"/>
  <c r="C42" i="30" s="1"/>
  <c r="E41" i="30"/>
  <c r="C41" i="30" s="1"/>
  <c r="E30" i="30"/>
  <c r="C30" i="30" s="1"/>
  <c r="E36" i="30"/>
  <c r="C36" i="30" s="1"/>
  <c r="E13" i="30"/>
  <c r="C13" i="30" s="1"/>
  <c r="E37" i="30"/>
  <c r="C37" i="30" s="1"/>
  <c r="E23" i="30"/>
  <c r="C23" i="30" s="1"/>
  <c r="E27" i="30"/>
  <c r="C27" i="30" s="1"/>
  <c r="E31" i="30"/>
  <c r="C31" i="30" s="1"/>
  <c r="E39" i="30"/>
  <c r="C39" i="30" s="1"/>
  <c r="E44" i="30"/>
  <c r="C44" i="30" s="1"/>
  <c r="E49" i="30"/>
  <c r="C49" i="30" s="1"/>
  <c r="E21" i="30"/>
  <c r="C21" i="30" s="1"/>
  <c r="E40" i="30"/>
  <c r="C40" i="30" s="1"/>
  <c r="E26" i="30"/>
  <c r="C26" i="30" s="1"/>
  <c r="E33" i="30"/>
  <c r="C33" i="30" s="1"/>
  <c r="E34" i="30"/>
  <c r="C34" i="30" s="1"/>
  <c r="E45" i="30"/>
  <c r="C45" i="30" s="1"/>
  <c r="E15" i="30"/>
  <c r="C15" i="30" s="1"/>
  <c r="E51" i="30"/>
  <c r="C51" i="30" s="1"/>
  <c r="J18" i="30"/>
  <c r="J53" i="30" s="1"/>
  <c r="E35" i="30"/>
  <c r="C35" i="30" s="1"/>
  <c r="E50" i="30"/>
  <c r="C50" i="30" s="1"/>
  <c r="U50" i="30" l="1"/>
  <c r="U23" i="30"/>
  <c r="U35" i="30"/>
  <c r="U31" i="30"/>
  <c r="U15" i="30"/>
  <c r="U11" i="30"/>
  <c r="U21" i="30"/>
  <c r="U39" i="30"/>
  <c r="U45" i="30"/>
  <c r="U40" i="30"/>
  <c r="Q51" i="30"/>
  <c r="Q52" i="30" s="1"/>
  <c r="U51" i="30"/>
  <c r="U49" i="30"/>
  <c r="U20" i="30"/>
  <c r="U37" i="30"/>
  <c r="U28" i="30"/>
  <c r="U13" i="30"/>
  <c r="U48" i="30"/>
  <c r="U26" i="30"/>
  <c r="U44" i="30"/>
  <c r="U34" i="30"/>
  <c r="U46" i="30"/>
  <c r="U30" i="30"/>
  <c r="U17" i="30"/>
  <c r="U32" i="30"/>
  <c r="U22" i="30"/>
  <c r="U33" i="30"/>
  <c r="Q36" i="30"/>
  <c r="U36" i="30"/>
  <c r="U12" i="30"/>
  <c r="U29" i="30"/>
  <c r="U41" i="30"/>
  <c r="U42" i="30"/>
  <c r="U16" i="30"/>
  <c r="T53" i="30"/>
  <c r="Q46" i="30"/>
  <c r="Q47" i="30" s="1"/>
  <c r="Q19" i="30"/>
  <c r="Q21" i="30"/>
  <c r="Q41" i="30"/>
  <c r="Q28" i="30"/>
  <c r="Q35" i="30"/>
  <c r="Q17" i="30"/>
  <c r="Q16" i="30"/>
  <c r="T18" i="30"/>
  <c r="S18" i="30"/>
  <c r="S53" i="30" s="1"/>
  <c r="R18" i="30"/>
  <c r="Q42" i="30"/>
  <c r="Q20" i="30"/>
  <c r="Q12" i="30"/>
  <c r="Q15" i="30"/>
  <c r="Q39" i="30"/>
  <c r="Q44" i="30"/>
  <c r="Q50" i="30"/>
  <c r="Q26" i="30"/>
  <c r="Q30" i="30"/>
  <c r="Q29" i="30"/>
  <c r="Q45" i="30"/>
  <c r="Q27" i="30"/>
  <c r="Q48" i="30"/>
  <c r="Q37" i="30"/>
  <c r="Q23" i="30"/>
  <c r="Q40" i="30"/>
  <c r="Q33" i="30"/>
  <c r="Q49" i="30"/>
  <c r="Q14" i="30"/>
  <c r="Q22" i="30"/>
  <c r="Q11" i="30"/>
  <c r="Q31" i="30"/>
  <c r="Q13" i="30"/>
  <c r="Q34" i="30"/>
  <c r="Q32" i="30"/>
  <c r="E18" i="30"/>
  <c r="E53" i="30" s="1"/>
  <c r="Q38" i="30" l="1"/>
  <c r="Q43" i="30"/>
  <c r="R53" i="30"/>
  <c r="U18" i="30"/>
  <c r="U53" i="30"/>
  <c r="Q18" i="30"/>
  <c r="C18" i="30"/>
  <c r="C53" i="30" s="1"/>
  <c r="X8" i="5" l="1"/>
  <c r="X6" i="5"/>
  <c r="I9" i="5"/>
  <c r="J9" i="5"/>
  <c r="K9" i="5"/>
  <c r="L9" i="5"/>
  <c r="M9" i="5"/>
  <c r="N9" i="5"/>
  <c r="Q9" i="5"/>
  <c r="R9" i="5"/>
  <c r="T9" i="5"/>
  <c r="V9" i="5"/>
  <c r="Z9" i="5"/>
  <c r="S8" i="5"/>
  <c r="O8" i="5"/>
  <c r="H8" i="5" s="1"/>
  <c r="F8" i="5" s="1"/>
  <c r="X7" i="5"/>
  <c r="S7" i="5"/>
  <c r="H7" i="5"/>
  <c r="AB6" i="5"/>
  <c r="S6" i="5"/>
  <c r="P6" i="5"/>
  <c r="P9" i="5" s="1"/>
  <c r="O6" i="5"/>
  <c r="G5" i="5"/>
  <c r="AB5" i="5" s="1"/>
  <c r="G9" i="5" l="1"/>
  <c r="X5" i="5"/>
  <c r="F7" i="5"/>
  <c r="H6" i="5"/>
  <c r="F6" i="5" s="1"/>
  <c r="W6" i="5" s="1"/>
  <c r="AB9" i="5"/>
  <c r="Y8" i="5"/>
  <c r="AA8" i="5" s="1"/>
  <c r="W8" i="5"/>
  <c r="U8" i="5"/>
  <c r="Y7" i="5"/>
  <c r="AA7" i="5" s="1"/>
  <c r="W7" i="5"/>
  <c r="U7" i="5"/>
  <c r="S5" i="5"/>
  <c r="S9" i="5" s="1"/>
  <c r="O5" i="5"/>
  <c r="X9" i="5"/>
  <c r="Y6" i="5" l="1"/>
  <c r="AA6" i="5" s="1"/>
  <c r="H5" i="5"/>
  <c r="F5" i="5" s="1"/>
  <c r="W5" i="5" s="1"/>
  <c r="W9" i="5" s="1"/>
  <c r="O9" i="5"/>
  <c r="U6" i="5"/>
  <c r="Y5" i="5"/>
  <c r="H9" i="5" l="1"/>
  <c r="F9" i="5"/>
  <c r="U5" i="5"/>
  <c r="U9" i="5" s="1"/>
  <c r="U10" i="5" s="1"/>
  <c r="AA5" i="5"/>
  <c r="AA9" i="5" s="1"/>
  <c r="Y9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</author>
  </authors>
  <commentList>
    <comment ref="B35" authorId="0" shapeId="0" xr:uid="{BB462403-7D81-4637-9210-4D1B774EDA06}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xem lại BHXH</t>
        </r>
      </text>
    </comment>
    <comment ref="B36" authorId="0" shapeId="0" xr:uid="{93B33C3B-64EF-4973-9032-6CD03C242E69}">
      <text>
        <r>
          <rPr>
            <b/>
            <sz val="9"/>
            <color indexed="81"/>
            <rFont val="Tahoma"/>
            <family val="2"/>
          </rPr>
          <t>DELL:</t>
        </r>
        <r>
          <rPr>
            <sz val="9"/>
            <color indexed="81"/>
            <rFont val="Tahoma"/>
            <family val="2"/>
          </rPr>
          <t xml:space="preserve">
Xem lại BHXH</t>
        </r>
      </text>
    </comment>
  </commentList>
</comments>
</file>

<file path=xl/sharedStrings.xml><?xml version="1.0" encoding="utf-8"?>
<sst xmlns="http://schemas.openxmlformats.org/spreadsheetml/2006/main" count="235" uniqueCount="167">
  <si>
    <t>STT</t>
  </si>
  <si>
    <t>Nội dung</t>
  </si>
  <si>
    <t>Biên chế năm 2024 được cấp có thẩm quyền giao hoặc phê duyệt</t>
  </si>
  <si>
    <t>Biên chế thực có mặt đến 01/7/2024</t>
  </si>
  <si>
    <t xml:space="preserve">Hệ số lương, phụ cấp và các khoản đóng góp </t>
  </si>
  <si>
    <t>Nhu cầu kinh phí thực hiện lương cơ sở 1,49 trđ</t>
  </si>
  <si>
    <t>Quỹ tiền thưởng năm 2024 theo Nghị định 73/2024/NĐ-CP</t>
  </si>
  <si>
    <t>CHI THƯỜNG XUYÊN ĐỊNH MỨC</t>
  </si>
  <si>
    <t>Tổng cộng</t>
  </si>
  <si>
    <t>Lương theo ngạch, bậc, chức vụ</t>
  </si>
  <si>
    <t>Tổng các khoản phụ cấp</t>
  </si>
  <si>
    <t>Trong đó</t>
  </si>
  <si>
    <t>Các khoản đóng góp BHXH, BHYT, BHTN, KPCĐ (2)</t>
  </si>
  <si>
    <t>Phụ cấp khu vực</t>
  </si>
  <si>
    <t>Phụ cấp chức vụ</t>
  </si>
  <si>
    <t>Phụ cấp thâm niên vượt khung</t>
  </si>
  <si>
    <t>Phụ cấp ưu đãi ngành</t>
  </si>
  <si>
    <t>Phụ cấp thu hút</t>
  </si>
  <si>
    <t>Phụ cấp công tác lâu năm</t>
  </si>
  <si>
    <t>Phụ cấp công vụ</t>
  </si>
  <si>
    <t>Phụ cấp công tác đảng</t>
  </si>
  <si>
    <t>Phụ cấp thâm niên nghề</t>
  </si>
  <si>
    <t>Phụ cấp Khác</t>
  </si>
  <si>
    <t>Số tháng</t>
  </si>
  <si>
    <t>Thành tiền</t>
  </si>
  <si>
    <t>Quỹ tiền lương tính Chi thường xuyên</t>
  </si>
  <si>
    <t>Tỷ lệ chi thường xuyên</t>
  </si>
  <si>
    <t>Huỳnh Ngọc Dũng</t>
  </si>
  <si>
    <t>Nay Y Khánh</t>
  </si>
  <si>
    <t>Lê Đình Phương</t>
  </si>
  <si>
    <t>TỔNG CỘNG</t>
  </si>
  <si>
    <t>Nhu cầu kinh phí tăng thêm để thực hiện lương cơ sở từ 1,49 trđ lên 2,34 trđ</t>
  </si>
  <si>
    <t>Đảng phí trích lại</t>
  </si>
  <si>
    <t>5</t>
  </si>
  <si>
    <t>Đinh Thị Anh</t>
  </si>
  <si>
    <t>Số tiền chi thường xuyên</t>
  </si>
  <si>
    <t>Ghi chú (thời điểmnghỉ hưu)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</si>
  <si>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</si>
  <si>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</si>
  <si>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</si>
  <si>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</si>
  <si>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</si>
  <si>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</si>
  <si>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</si>
  <si>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</si>
  <si>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</si>
  <si>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</si>
  <si>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</si>
  <si>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</si>
  <si>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</si>
  <si>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</si>
  <si>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</si>
  <si>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</si>
  <si>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18</t>
  </si>
  <si>
    <t>19</t>
  </si>
  <si>
    <t>Đinh Thị Hồng Thu</t>
  </si>
  <si>
    <t>Lê Văn Thái</t>
  </si>
  <si>
    <t>Trần Quốc Bảo</t>
  </si>
  <si>
    <t>Lê Văn Cường</t>
  </si>
  <si>
    <t>Phạn Văn Nhạc</t>
  </si>
  <si>
    <t>Huỳnh Thị Hoa</t>
  </si>
  <si>
    <t>Phan Hùng Hạnh</t>
  </si>
  <si>
    <t>Đặng Thị Hương Giang</t>
  </si>
  <si>
    <t>Nguyễn Thị Thúy Kiều</t>
  </si>
  <si>
    <t>Đinh Văn Hương</t>
  </si>
  <si>
    <t>Y Phụng</t>
  </si>
  <si>
    <t>TT</t>
  </si>
  <si>
    <t>Trương Thanh Tùng</t>
  </si>
  <si>
    <t>NỘI DUNG</t>
  </si>
  <si>
    <t>Đinh Thị Thuận</t>
  </si>
  <si>
    <t xml:space="preserve"> QUỸ TIỀN LƯƠNG, PHỤ CẤP VÀ CÁC KHOẢN ĐÓNG GÓP CHÊNH LỆCH SO VỚI DỰ TOÁN ĐƯỢC GIAO</t>
  </si>
  <si>
    <t xml:space="preserve"> LƯƠNG THEO NGẠCH, BẬC CHỨC VỤ</t>
  </si>
  <si>
    <t>TỔNG HỆ SỐ CÁC KHOẢN PHỤ CẤP (1)</t>
  </si>
  <si>
    <t>CÁC KHOẢN ĐÓNG GÓP BHXH, BHYT, KPCĐ, BHTN (2)</t>
  </si>
  <si>
    <t>PHỤ CẤP CHỨC VỤ</t>
  </si>
  <si>
    <t>PHỤ CẤP THÂM NIÊN VƯỢT KHUNG</t>
  </si>
  <si>
    <t>PHỤ CẤP ƯU ĐÃI NGÀNH</t>
  </si>
  <si>
    <t>PHỤ CẤP THU HÚT</t>
  </si>
  <si>
    <t xml:space="preserve">PHỤ CẤP CÔNG TÁC LÂU NĂM </t>
  </si>
  <si>
    <t xml:space="preserve">PHỤ CẤP CÔNG VỤ </t>
  </si>
  <si>
    <t>PHỤ CẤP CÔNG TÁC ĐẢNG</t>
  </si>
  <si>
    <t>PHỤ CẤP THÂM NIÊN NGHỀ</t>
  </si>
  <si>
    <t>PHỤ CẤP KHÁC</t>
  </si>
  <si>
    <t>chức vụ</t>
  </si>
  <si>
    <t>hút</t>
  </si>
  <si>
    <t>Bổ sung mức 1.490</t>
  </si>
  <si>
    <t>Lương 1800</t>
  </si>
  <si>
    <t>Lương 2340</t>
  </si>
  <si>
    <t>2</t>
  </si>
  <si>
    <t>20</t>
  </si>
  <si>
    <t>21</t>
  </si>
  <si>
    <t>22</t>
  </si>
  <si>
    <t>1</t>
  </si>
  <si>
    <t>3</t>
  </si>
  <si>
    <t>4</t>
  </si>
  <si>
    <t>7</t>
  </si>
  <si>
    <t>8</t>
  </si>
  <si>
    <t>9</t>
  </si>
  <si>
    <t>23</t>
  </si>
  <si>
    <t>25</t>
  </si>
  <si>
    <t>24</t>
  </si>
  <si>
    <t>26</t>
  </si>
  <si>
    <t>ỦY BAN NHÂN DÂN XÃ ĐĂK RVE</t>
  </si>
  <si>
    <t>Huỳnh Ngọc Phong</t>
  </si>
  <si>
    <t>Trần Văn Hiển</t>
  </si>
  <si>
    <t>Phan Duy Huynh</t>
  </si>
  <si>
    <t>A Lê Núk</t>
  </si>
  <si>
    <t>Văn Thị Hồng</t>
  </si>
  <si>
    <t>Lê Trần Thanh Huyền</t>
  </si>
  <si>
    <t>Nguyễn Trọng Phấn</t>
  </si>
  <si>
    <t>A Răn</t>
  </si>
  <si>
    <t>Phạm Khánh Trường</t>
  </si>
  <si>
    <t>Lê Văn Dẫu</t>
  </si>
  <si>
    <t>Đào Đức Tiến</t>
  </si>
  <si>
    <t>Hoàng Đình Hải</t>
  </si>
  <si>
    <t>Đinh Thị Xuân Lan</t>
  </si>
  <si>
    <t>Đặng Vĩnh Phú</t>
  </si>
  <si>
    <t>Y Nga</t>
  </si>
  <si>
    <t>Tào Văn Hiệp</t>
  </si>
  <si>
    <t>Đặng Nguyễn Kim Chung</t>
  </si>
  <si>
    <t>Phan Thị Mỹ Hạnh</t>
  </si>
  <si>
    <t>Phạm Viết Thạch</t>
  </si>
  <si>
    <t>Đoàn Thị Ngọc Điệp</t>
  </si>
  <si>
    <t>Phan Đình Hiếu</t>
  </si>
  <si>
    <t>Biện Độ Kim</t>
  </si>
  <si>
    <t>Y Van</t>
  </si>
  <si>
    <t>Lê Thị Huyền Trang</t>
  </si>
  <si>
    <t>27</t>
  </si>
  <si>
    <t>28</t>
  </si>
  <si>
    <t>29</t>
  </si>
  <si>
    <t>30</t>
  </si>
  <si>
    <t>31</t>
  </si>
  <si>
    <t>34</t>
  </si>
  <si>
    <t>35</t>
  </si>
  <si>
    <t>36</t>
  </si>
  <si>
    <t>38</t>
  </si>
  <si>
    <t>39</t>
  </si>
  <si>
    <t>40</t>
  </si>
  <si>
    <t>18=19+20+21</t>
  </si>
  <si>
    <t>37</t>
  </si>
  <si>
    <t>41</t>
  </si>
  <si>
    <t>42</t>
  </si>
  <si>
    <t>22=17+18</t>
  </si>
  <si>
    <t>ĐVT: triệu đồng</t>
  </si>
  <si>
    <t>Phụ cấp thu hút 70% Nghị định số 76/2019/NĐ-CP theo mức lương tối thiểu</t>
  </si>
  <si>
    <t>Tổng nhu cầu kinh phí thực hiện NĐ số 76/2019/NĐ-CP</t>
  </si>
  <si>
    <t>Phụ cấp Thu hút 70% theo NĐ số 76/2019/NĐ-CP</t>
  </si>
  <si>
    <t>PHỤ CẤP KHU VỰC</t>
  </si>
  <si>
    <t>(Kèm theo Tờ trình số:        /TTr-UBND ngày        tháng      năm 2025)</t>
  </si>
  <si>
    <t>BẢNG TỔNG HỢP KINH PHÍ THU THEO NGHỊ ĐỊNH SỐ 76/2019/NĐ-CP TỪ THÁNG 5/2025 ĐẾN THÁNG 12/2025</t>
  </si>
  <si>
    <t>Cộng Đảng ủy</t>
  </si>
  <si>
    <t>Cộng HĐND-UBND</t>
  </si>
  <si>
    <t>Cộng Mặt trận</t>
  </si>
  <si>
    <t>Cộng TT Hành chính công</t>
  </si>
  <si>
    <t>Cộng Phòng Văn hóa - Xã hội</t>
  </si>
  <si>
    <t>BẢNG TỔNG HỢP TRỢ CẤP LẦN ĐẦU</t>
  </si>
  <si>
    <t>Số tiền</t>
  </si>
  <si>
    <t>Họ và tên</t>
  </si>
  <si>
    <t>Cộng VP HĐND -UBND</t>
  </si>
  <si>
    <t>Cộng TT HCC</t>
  </si>
  <si>
    <t>Cộng Phòng Văn hóa</t>
  </si>
  <si>
    <t>Đơn vị</t>
  </si>
  <si>
    <t>Văn phòng HĐND-UBND xã</t>
  </si>
  <si>
    <t>VP Đảng ủy xã</t>
  </si>
  <si>
    <t>Mặt trận TQVN xã</t>
  </si>
  <si>
    <t>Trung tâm phục vụ HCC</t>
  </si>
  <si>
    <t>Phòng Văn hóa - Xã hội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</si>
</sst>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&quot;$&quot;#,##0_);\(&quot;$&quot;#,##0\)"/>
    <numFmt numFmtId="165" formatCode="_(* #,##0.00_);_(* \(#,##0.00\);_(* &quot;-&quot;??_);_(@_)"/>
    <numFmt numFmtId="166" formatCode="_-* #,##0_-;\-* #,##0_-;_-* &quot;-&quot;??_-;_-@_-"/>
    <numFmt numFmtId="167" formatCode="_-* #,##0.00\ _₫_-;\-* #,##0.00\ _₫_-;_-* &quot;-&quot;??\ _₫_-;_-@_-"/>
    <numFmt numFmtId="168" formatCode="_(* #,##0.000_);_(* \(#,##0.000\);_(* &quot;-&quot;???_);_(@_)"/>
    <numFmt numFmtId="169" formatCode="_(* #,##0.0_);_(* \(#,##0.0\);_(* &quot;-&quot;???_);_(@_)"/>
  </numFmts>
  <fonts count="24">
    <font>
      <sz val="12"/>
      <name val=".VnArial Narrow"/>
      <family val="2"/>
    </font>
    <font>
      <sz val="11"/>
      <color theme="1"/>
      <name val="Calibri"/>
      <family val="2"/>
      <scheme val="minor"/>
    </font>
    <font>
      <sz val="12"/>
      <name val=".VnArial Narrow"/>
      <family val="2"/>
    </font>
    <font>
      <sz val="10"/>
      <name val="Times New Roman"/>
      <family val="1"/>
    </font>
    <font>
      <b/>
      <sz val="10"/>
      <name val="Times New Roman"/>
      <family val="1"/>
    </font>
    <font>
      <i/>
      <sz val="10"/>
      <name val="Times New Roman"/>
      <family val="1"/>
    </font>
    <font>
      <sz val="11"/>
      <color indexed="8"/>
      <name val="Calibri"/>
      <family val="2"/>
    </font>
    <font>
      <sz val="12"/>
      <color theme="1"/>
      <name val="Times New Roman"/>
      <family val="2"/>
    </font>
    <font>
      <sz val="11"/>
      <color theme="1"/>
      <name val="Calibri"/>
      <family val="2"/>
      <charset val="163"/>
      <scheme val="minor"/>
    </font>
    <font>
      <sz val="10"/>
      <name val=".VnTime"/>
      <family val="2"/>
    </font>
    <font>
      <sz val="10"/>
      <color rgb="FFFF0000"/>
      <name val="Times New Roman"/>
      <family val="1"/>
    </font>
    <font>
      <sz val="13"/>
      <name val=".VnTime"/>
      <family val="2"/>
    </font>
    <font>
      <b/>
      <sz val="12"/>
      <name val=".VnArial Narrow"/>
      <family val="2"/>
    </font>
    <font>
      <sz val="12"/>
      <name val="Times New Roman"/>
      <family val="1"/>
      <charset val="163"/>
    </font>
    <font>
      <sz val="8"/>
      <name val=".VnArial Narrow"/>
      <family val="2"/>
    </font>
    <font>
      <sz val="10"/>
      <name val="Arial"/>
      <family val="2"/>
    </font>
    <font>
      <b/>
      <sz val="9"/>
      <color indexed="81"/>
      <name val="Tahoma"/>
      <family val="2"/>
    </font>
    <font>
      <sz val="11"/>
      <name val="UVnTime"/>
    </font>
    <font>
      <sz val="9"/>
      <color indexed="81"/>
      <name val="Tahoma"/>
      <family val="2"/>
    </font>
    <font>
      <i/>
      <sz val="14"/>
      <name val="Times New Roman"/>
      <family val="1"/>
    </font>
    <font>
      <b/>
      <sz val="14"/>
      <name val="Times New Roman"/>
      <family val="1"/>
    </font>
    <font>
      <b/>
      <sz val="10"/>
      <color rgb="FFFF0000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</borders>
  <cellStyleXfs count="26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6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1" fillId="0" borderId="0"/>
    <xf numFmtId="43" fontId="2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7" fillId="0" borderId="0"/>
    <xf numFmtId="0" fontId="2" fillId="0" borderId="0"/>
    <xf numFmtId="0" fontId="8" fillId="0" borderId="0"/>
    <xf numFmtId="167" fontId="9" fillId="0" borderId="0" applyFont="0" applyFill="0" applyBorder="0" applyAlignment="0" applyProtection="0"/>
    <xf numFmtId="0" fontId="11" fillId="0" borderId="0"/>
    <xf numFmtId="0" fontId="13" fillId="0" borderId="0"/>
    <xf numFmtId="0" fontId="15" fillId="0" borderId="0"/>
    <xf numFmtId="165" fontId="6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7" fillId="0" borderId="0"/>
    <xf numFmtId="165" fontId="6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8" fillId="0" borderId="0"/>
  </cellStyleXfs>
  <cellXfs count="173">
    <xf numFmtId="0" fontId="0" fillId="0" borderId="0" xfId="0"/>
    <xf numFmtId="0" fontId="3" fillId="0" borderId="0" xfId="0" applyFont="1" applyAlignment="1">
      <alignment vertical="center" wrapText="1"/>
    </xf>
    <xf numFmtId="9" fontId="4" fillId="4" borderId="3" xfId="2" applyFont="1" applyFill="1" applyBorder="1" applyAlignment="1">
      <alignment horizontal="center" vertical="center" wrapText="1" shrinkToFit="1"/>
    </xf>
    <xf numFmtId="43" fontId="3" fillId="0" borderId="3" xfId="1" applyFont="1" applyBorder="1" applyAlignment="1">
      <alignment horizontal="center" vertical="center" wrapText="1"/>
    </xf>
    <xf numFmtId="43" fontId="3" fillId="2" borderId="3" xfId="1" applyFont="1" applyFill="1" applyBorder="1" applyAlignment="1">
      <alignment horizontal="center" vertical="center" wrapText="1"/>
    </xf>
    <xf numFmtId="166" fontId="4" fillId="2" borderId="3" xfId="1" applyNumberFormat="1" applyFont="1" applyFill="1" applyBorder="1" applyAlignment="1">
      <alignment horizontal="center" vertical="center" wrapText="1"/>
    </xf>
    <xf numFmtId="166" fontId="4" fillId="3" borderId="3" xfId="1" applyNumberFormat="1" applyFont="1" applyFill="1" applyBorder="1" applyAlignment="1">
      <alignment horizontal="center" vertical="center" wrapText="1"/>
    </xf>
    <xf numFmtId="43" fontId="4" fillId="3" borderId="3" xfId="1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 shrinkToFit="1"/>
    </xf>
    <xf numFmtId="43" fontId="3" fillId="0" borderId="3" xfId="1" applyFont="1" applyFill="1" applyBorder="1" applyAlignment="1">
      <alignment horizontal="center" vertical="center" wrapText="1"/>
    </xf>
    <xf numFmtId="9" fontId="3" fillId="0" borderId="0" xfId="2" applyFont="1" applyFill="1" applyBorder="1" applyAlignment="1">
      <alignment vertical="center" wrapText="1" shrinkToFit="1"/>
    </xf>
    <xf numFmtId="43" fontId="4" fillId="2" borderId="3" xfId="1" applyFont="1" applyFill="1" applyBorder="1" applyAlignment="1">
      <alignment horizontal="center" vertical="center" wrapText="1"/>
    </xf>
    <xf numFmtId="9" fontId="10" fillId="4" borderId="3" xfId="2" applyFont="1" applyFill="1" applyBorder="1" applyAlignment="1">
      <alignment vertical="center" wrapText="1"/>
    </xf>
    <xf numFmtId="43" fontId="3" fillId="0" borderId="3" xfId="1" applyFont="1" applyFill="1" applyBorder="1" applyAlignment="1">
      <alignment vertical="center" wrapText="1"/>
    </xf>
    <xf numFmtId="43" fontId="3" fillId="2" borderId="3" xfId="1" applyFont="1" applyFill="1" applyBorder="1" applyAlignment="1">
      <alignment vertical="center" wrapText="1"/>
    </xf>
    <xf numFmtId="166" fontId="3" fillId="2" borderId="3" xfId="1" applyNumberFormat="1" applyFont="1" applyFill="1" applyBorder="1" applyAlignment="1">
      <alignment vertical="center" wrapText="1"/>
    </xf>
    <xf numFmtId="165" fontId="3" fillId="3" borderId="3" xfId="0" applyNumberFormat="1" applyFont="1" applyFill="1" applyBorder="1" applyAlignment="1">
      <alignment vertical="center" wrapText="1"/>
    </xf>
    <xf numFmtId="165" fontId="3" fillId="0" borderId="3" xfId="0" applyNumberFormat="1" applyFont="1" applyBorder="1" applyAlignment="1">
      <alignment vertical="center" wrapText="1"/>
    </xf>
    <xf numFmtId="43" fontId="3" fillId="4" borderId="3" xfId="1" applyFont="1" applyFill="1" applyBorder="1" applyAlignment="1">
      <alignment vertical="center" wrapText="1"/>
    </xf>
    <xf numFmtId="9" fontId="3" fillId="4" borderId="3" xfId="2" applyFont="1" applyFill="1" applyBorder="1" applyAlignment="1">
      <alignment vertical="center" wrapText="1"/>
    </xf>
    <xf numFmtId="165" fontId="0" fillId="0" borderId="0" xfId="0" applyNumberFormat="1"/>
    <xf numFmtId="0" fontId="10" fillId="0" borderId="3" xfId="0" applyFont="1" applyBorder="1" applyAlignment="1">
      <alignment horizontal="right" vertical="center" wrapText="1"/>
    </xf>
    <xf numFmtId="0" fontId="10" fillId="0" borderId="3" xfId="0" applyFont="1" applyBorder="1" applyAlignment="1">
      <alignment vertical="center" wrapText="1"/>
    </xf>
    <xf numFmtId="166" fontId="10" fillId="0" borderId="3" xfId="1" applyNumberFormat="1" applyFont="1" applyFill="1" applyBorder="1" applyAlignment="1">
      <alignment vertical="center" wrapText="1"/>
    </xf>
    <xf numFmtId="43" fontId="10" fillId="0" borderId="3" xfId="1" applyFont="1" applyFill="1" applyBorder="1" applyAlignment="1">
      <alignment vertical="center" wrapText="1"/>
    </xf>
    <xf numFmtId="43" fontId="10" fillId="2" borderId="3" xfId="1" applyFont="1" applyFill="1" applyBorder="1" applyAlignment="1">
      <alignment vertical="center" wrapText="1"/>
    </xf>
    <xf numFmtId="166" fontId="10" fillId="2" borderId="3" xfId="1" applyNumberFormat="1" applyFont="1" applyFill="1" applyBorder="1" applyAlignment="1">
      <alignment vertical="center" wrapText="1"/>
    </xf>
    <xf numFmtId="165" fontId="10" fillId="3" borderId="3" xfId="0" applyNumberFormat="1" applyFont="1" applyFill="1" applyBorder="1" applyAlignment="1">
      <alignment vertical="center" wrapText="1"/>
    </xf>
    <xf numFmtId="165" fontId="10" fillId="0" borderId="3" xfId="0" applyNumberFormat="1" applyFont="1" applyBorder="1" applyAlignment="1">
      <alignment vertical="center" wrapText="1"/>
    </xf>
    <xf numFmtId="43" fontId="10" fillId="4" borderId="3" xfId="1" applyFont="1" applyFill="1" applyBorder="1" applyAlignment="1">
      <alignment vertical="center" wrapText="1"/>
    </xf>
    <xf numFmtId="43" fontId="10" fillId="4" borderId="3" xfId="1" applyFont="1" applyFill="1" applyBorder="1" applyAlignment="1">
      <alignment horizontal="right" vertical="center" wrapText="1"/>
    </xf>
    <xf numFmtId="9" fontId="10" fillId="0" borderId="3" xfId="2" applyFont="1" applyFill="1" applyBorder="1" applyAlignment="1">
      <alignment vertical="center" wrapText="1"/>
    </xf>
    <xf numFmtId="166" fontId="10" fillId="0" borderId="3" xfId="1" quotePrefix="1" applyNumberFormat="1" applyFont="1" applyFill="1" applyBorder="1" applyAlignment="1">
      <alignment horizontal="center" vertical="center" wrapText="1"/>
    </xf>
    <xf numFmtId="2" fontId="10" fillId="5" borderId="3" xfId="0" applyNumberFormat="1" applyFont="1" applyFill="1" applyBorder="1" applyAlignment="1">
      <alignment vertical="center"/>
    </xf>
    <xf numFmtId="2" fontId="10" fillId="0" borderId="3" xfId="0" applyNumberFormat="1" applyFont="1" applyBorder="1" applyAlignment="1">
      <alignment vertical="center" wrapText="1"/>
    </xf>
    <xf numFmtId="0" fontId="3" fillId="0" borderId="3" xfId="6" quotePrefix="1" applyFont="1" applyBorder="1" applyAlignment="1">
      <alignment vertical="center" wrapText="1"/>
    </xf>
    <xf numFmtId="0" fontId="3" fillId="0" borderId="3" xfId="6" applyFont="1" applyBorder="1" applyAlignment="1" applyProtection="1">
      <alignment vertical="center"/>
      <protection locked="0"/>
    </xf>
    <xf numFmtId="166" fontId="3" fillId="0" borderId="3" xfId="7" applyNumberFormat="1" applyFont="1" applyFill="1" applyBorder="1" applyAlignment="1">
      <alignment horizontal="right" vertical="center" wrapText="1"/>
    </xf>
    <xf numFmtId="9" fontId="3" fillId="0" borderId="3" xfId="2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14" fontId="10" fillId="0" borderId="3" xfId="0" applyNumberFormat="1" applyFont="1" applyBorder="1" applyAlignment="1">
      <alignment vertical="center" wrapText="1"/>
    </xf>
    <xf numFmtId="0" fontId="12" fillId="0" borderId="3" xfId="0" applyFont="1" applyBorder="1"/>
    <xf numFmtId="165" fontId="12" fillId="0" borderId="3" xfId="0" applyNumberFormat="1" applyFont="1" applyBorder="1"/>
    <xf numFmtId="0" fontId="3" fillId="0" borderId="0" xfId="0" applyFont="1" applyAlignment="1">
      <alignment vertical="center"/>
    </xf>
    <xf numFmtId="0" fontId="4" fillId="5" borderId="0" xfId="0" applyFont="1" applyFill="1" applyAlignment="1">
      <alignment horizont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3" xfId="15" quotePrefix="1" applyFont="1" applyBorder="1" applyAlignment="1">
      <alignment horizontal="center" vertical="center"/>
    </xf>
    <xf numFmtId="0" fontId="4" fillId="5" borderId="3" xfId="0" applyFont="1" applyFill="1" applyBorder="1" applyAlignment="1">
      <alignment horizontal="center"/>
    </xf>
    <xf numFmtId="168" fontId="4" fillId="5" borderId="3" xfId="0" applyNumberFormat="1" applyFont="1" applyFill="1" applyBorder="1" applyAlignment="1">
      <alignment horizontal="center"/>
    </xf>
    <xf numFmtId="166" fontId="3" fillId="0" borderId="0" xfId="0" applyNumberFormat="1" applyFont="1" applyAlignment="1">
      <alignment vertical="center"/>
    </xf>
    <xf numFmtId="0" fontId="10" fillId="5" borderId="3" xfId="0" quotePrefix="1" applyFont="1" applyFill="1" applyBorder="1" applyAlignment="1">
      <alignment horizontal="center" vertical="center" wrapText="1"/>
    </xf>
    <xf numFmtId="2" fontId="10" fillId="5" borderId="3" xfId="0" applyNumberFormat="1" applyFont="1" applyFill="1" applyBorder="1" applyAlignment="1">
      <alignment vertical="center" wrapText="1"/>
    </xf>
    <xf numFmtId="168" fontId="10" fillId="5" borderId="3" xfId="11" applyNumberFormat="1" applyFont="1" applyFill="1" applyBorder="1" applyAlignment="1">
      <alignment horizontal="right" vertical="center" wrapText="1"/>
    </xf>
    <xf numFmtId="43" fontId="10" fillId="5" borderId="3" xfId="1" applyFont="1" applyFill="1" applyBorder="1" applyAlignment="1">
      <alignment vertical="center" wrapText="1"/>
    </xf>
    <xf numFmtId="169" fontId="10" fillId="5" borderId="3" xfId="11" applyNumberFormat="1" applyFont="1" applyFill="1" applyBorder="1" applyAlignment="1">
      <alignment horizontal="right" vertical="center" wrapText="1"/>
    </xf>
    <xf numFmtId="166" fontId="10" fillId="5" borderId="3" xfId="1" applyNumberFormat="1" applyFont="1" applyFill="1" applyBorder="1" applyAlignment="1">
      <alignment horizontal="right" vertical="center" wrapText="1"/>
    </xf>
    <xf numFmtId="0" fontId="10" fillId="5" borderId="0" xfId="0" applyFont="1" applyFill="1" applyAlignment="1">
      <alignment vertical="center"/>
    </xf>
    <xf numFmtId="2" fontId="10" fillId="5" borderId="3" xfId="17" applyNumberFormat="1" applyFont="1" applyFill="1" applyBorder="1" applyAlignment="1">
      <alignment vertical="center"/>
    </xf>
    <xf numFmtId="0" fontId="10" fillId="5" borderId="3" xfId="0" applyFont="1" applyFill="1" applyBorder="1" applyAlignment="1">
      <alignment vertical="center" wrapText="1"/>
    </xf>
    <xf numFmtId="2" fontId="10" fillId="5" borderId="3" xfId="0" applyNumberFormat="1" applyFont="1" applyFill="1" applyBorder="1" applyAlignment="1">
      <alignment horizontal="left" vertical="center"/>
    </xf>
    <xf numFmtId="0" fontId="10" fillId="5" borderId="3" xfId="6" applyFont="1" applyFill="1" applyBorder="1" applyAlignment="1" applyProtection="1">
      <alignment vertical="center"/>
      <protection locked="0"/>
    </xf>
    <xf numFmtId="2" fontId="10" fillId="5" borderId="2" xfId="0" applyNumberFormat="1" applyFont="1" applyFill="1" applyBorder="1" applyAlignment="1">
      <alignment vertical="center"/>
    </xf>
    <xf numFmtId="165" fontId="10" fillId="5" borderId="3" xfId="0" applyNumberFormat="1" applyFont="1" applyFill="1" applyBorder="1" applyAlignment="1">
      <alignment vertical="center"/>
    </xf>
    <xf numFmtId="0" fontId="10" fillId="5" borderId="3" xfId="0" applyFont="1" applyFill="1" applyBorder="1" applyAlignment="1">
      <alignment horizontal="left" vertical="center" wrapText="1"/>
    </xf>
    <xf numFmtId="43" fontId="10" fillId="5" borderId="3" xfId="1" applyFont="1" applyFill="1" applyBorder="1" applyAlignment="1">
      <alignment horizontal="center" vertical="center" wrapText="1"/>
    </xf>
    <xf numFmtId="2" fontId="10" fillId="5" borderId="3" xfId="0" applyNumberFormat="1" applyFont="1" applyFill="1" applyBorder="1" applyAlignment="1">
      <alignment horizontal="center" vertical="center"/>
    </xf>
    <xf numFmtId="0" fontId="10" fillId="5" borderId="3" xfId="0" applyFont="1" applyFill="1" applyBorder="1"/>
    <xf numFmtId="2" fontId="10" fillId="5" borderId="3" xfId="0" applyNumberFormat="1" applyFont="1" applyFill="1" applyBorder="1"/>
    <xf numFmtId="2" fontId="10" fillId="5" borderId="15" xfId="0" applyNumberFormat="1" applyFont="1" applyFill="1" applyBorder="1" applyAlignment="1">
      <alignment vertical="center"/>
    </xf>
    <xf numFmtId="2" fontId="10" fillId="5" borderId="17" xfId="17" applyNumberFormat="1" applyFont="1" applyFill="1" applyBorder="1" applyAlignment="1">
      <alignment vertical="center"/>
    </xf>
    <xf numFmtId="2" fontId="10" fillId="6" borderId="3" xfId="0" applyNumberFormat="1" applyFont="1" applyFill="1" applyBorder="1" applyAlignment="1">
      <alignment horizontal="left" vertical="center"/>
    </xf>
    <xf numFmtId="168" fontId="10" fillId="6" borderId="3" xfId="11" applyNumberFormat="1" applyFont="1" applyFill="1" applyBorder="1" applyAlignment="1">
      <alignment horizontal="right" vertical="center" wrapText="1"/>
    </xf>
    <xf numFmtId="43" fontId="10" fillId="6" borderId="3" xfId="1" applyFont="1" applyFill="1" applyBorder="1" applyAlignment="1">
      <alignment vertical="center" wrapText="1"/>
    </xf>
    <xf numFmtId="169" fontId="10" fillId="6" borderId="3" xfId="11" applyNumberFormat="1" applyFont="1" applyFill="1" applyBorder="1" applyAlignment="1">
      <alignment horizontal="right" vertical="center" wrapText="1"/>
    </xf>
    <xf numFmtId="0" fontId="10" fillId="6" borderId="0" xfId="0" applyFont="1" applyFill="1" applyAlignment="1">
      <alignment vertical="center"/>
    </xf>
    <xf numFmtId="2" fontId="10" fillId="6" borderId="3" xfId="0" applyNumberFormat="1" applyFont="1" applyFill="1" applyBorder="1" applyAlignment="1">
      <alignment vertical="center"/>
    </xf>
    <xf numFmtId="2" fontId="10" fillId="6" borderId="15" xfId="0" applyNumberFormat="1" applyFont="1" applyFill="1" applyBorder="1" applyAlignment="1">
      <alignment horizontal="left" vertical="center"/>
    </xf>
    <xf numFmtId="165" fontId="10" fillId="6" borderId="3" xfId="0" applyNumberFormat="1" applyFont="1" applyFill="1" applyBorder="1" applyAlignment="1">
      <alignment vertical="center"/>
    </xf>
    <xf numFmtId="2" fontId="10" fillId="6" borderId="16" xfId="17" applyNumberFormat="1" applyFont="1" applyFill="1" applyBorder="1" applyAlignment="1">
      <alignment vertical="center"/>
    </xf>
    <xf numFmtId="43" fontId="4" fillId="0" borderId="0" xfId="0" applyNumberFormat="1" applyFont="1"/>
    <xf numFmtId="43" fontId="3" fillId="0" borderId="3" xfId="15" quotePrefix="1" applyNumberFormat="1" applyFont="1" applyBorder="1" applyAlignment="1">
      <alignment horizontal="center" vertical="center"/>
    </xf>
    <xf numFmtId="43" fontId="4" fillId="0" borderId="0" xfId="0" applyNumberFormat="1" applyFont="1" applyAlignment="1">
      <alignment vertical="center"/>
    </xf>
    <xf numFmtId="43" fontId="3" fillId="0" borderId="0" xfId="0" applyNumberFormat="1" applyFont="1" applyAlignment="1">
      <alignment vertical="center"/>
    </xf>
    <xf numFmtId="0" fontId="3" fillId="0" borderId="1" xfId="0" applyFont="1" applyBorder="1"/>
    <xf numFmtId="166" fontId="10" fillId="5" borderId="3" xfId="1" applyNumberFormat="1" applyFont="1" applyFill="1" applyBorder="1" applyAlignment="1">
      <alignment horizontal="left" vertical="center" wrapText="1"/>
    </xf>
    <xf numFmtId="166" fontId="4" fillId="5" borderId="3" xfId="0" applyNumberFormat="1" applyFont="1" applyFill="1" applyBorder="1" applyAlignment="1">
      <alignment horizontal="center"/>
    </xf>
    <xf numFmtId="0" fontId="4" fillId="0" borderId="3" xfId="15" applyFont="1" applyBorder="1" applyAlignment="1">
      <alignment horizontal="center" vertical="center" wrapText="1"/>
    </xf>
    <xf numFmtId="0" fontId="4" fillId="5" borderId="3" xfId="15" applyFont="1" applyFill="1" applyBorder="1" applyAlignment="1">
      <alignment horizontal="center" vertical="center" wrapText="1"/>
    </xf>
    <xf numFmtId="0" fontId="21" fillId="5" borderId="3" xfId="0" quotePrefix="1" applyFont="1" applyFill="1" applyBorder="1" applyAlignment="1">
      <alignment horizontal="center" vertical="center" wrapText="1"/>
    </xf>
    <xf numFmtId="0" fontId="21" fillId="5" borderId="3" xfId="0" applyFont="1" applyFill="1" applyBorder="1" applyAlignment="1">
      <alignment horizontal="left" vertical="center" wrapText="1"/>
    </xf>
    <xf numFmtId="168" fontId="21" fillId="5" borderId="3" xfId="11" applyNumberFormat="1" applyFont="1" applyFill="1" applyBorder="1" applyAlignment="1">
      <alignment horizontal="right" vertical="center" wrapText="1"/>
    </xf>
    <xf numFmtId="2" fontId="21" fillId="5" borderId="3" xfId="0" applyNumberFormat="1" applyFont="1" applyFill="1" applyBorder="1" applyAlignment="1">
      <alignment horizontal="center" vertical="center"/>
    </xf>
    <xf numFmtId="43" fontId="21" fillId="5" borderId="3" xfId="1" applyFont="1" applyFill="1" applyBorder="1" applyAlignment="1">
      <alignment vertical="center" wrapText="1"/>
    </xf>
    <xf numFmtId="169" fontId="21" fillId="5" borderId="3" xfId="11" applyNumberFormat="1" applyFont="1" applyFill="1" applyBorder="1" applyAlignment="1">
      <alignment horizontal="right" vertical="center" wrapText="1"/>
    </xf>
    <xf numFmtId="166" fontId="21" fillId="5" borderId="3" xfId="1" applyNumberFormat="1" applyFont="1" applyFill="1" applyBorder="1" applyAlignment="1">
      <alignment horizontal="right" vertical="center" wrapText="1"/>
    </xf>
    <xf numFmtId="0" fontId="21" fillId="5" borderId="0" xfId="0" applyFont="1" applyFill="1" applyAlignment="1">
      <alignment vertical="center"/>
    </xf>
    <xf numFmtId="2" fontId="21" fillId="5" borderId="3" xfId="0" applyNumberFormat="1" applyFont="1" applyFill="1" applyBorder="1" applyAlignment="1">
      <alignment horizontal="left" vertical="center"/>
    </xf>
    <xf numFmtId="0" fontId="21" fillId="5" borderId="3" xfId="0" applyFont="1" applyFill="1" applyBorder="1"/>
    <xf numFmtId="2" fontId="21" fillId="5" borderId="3" xfId="0" applyNumberFormat="1" applyFont="1" applyFill="1" applyBorder="1"/>
    <xf numFmtId="0" fontId="0" fillId="0" borderId="0" xfId="0" applyAlignment="1">
      <alignment horizontal="center"/>
    </xf>
    <xf numFmtId="0" fontId="22" fillId="0" borderId="0" xfId="0" applyFont="1"/>
    <xf numFmtId="0" fontId="22" fillId="0" borderId="0" xfId="0" applyFont="1" applyAlignment="1">
      <alignment horizontal="center"/>
    </xf>
    <xf numFmtId="0" fontId="23" fillId="0" borderId="0" xfId="0" applyFont="1"/>
    <xf numFmtId="0" fontId="22" fillId="0" borderId="3" xfId="0" applyFont="1" applyBorder="1" applyAlignment="1">
      <alignment horizontal="center"/>
    </xf>
    <xf numFmtId="2" fontId="3" fillId="5" borderId="3" xfId="0" applyNumberFormat="1" applyFont="1" applyFill="1" applyBorder="1" applyAlignment="1">
      <alignment horizontal="center" vertical="center" wrapText="1"/>
    </xf>
    <xf numFmtId="166" fontId="3" fillId="5" borderId="3" xfId="1" applyNumberFormat="1" applyFont="1" applyFill="1" applyBorder="1" applyAlignment="1">
      <alignment horizontal="center" vertical="center" wrapText="1"/>
    </xf>
    <xf numFmtId="2" fontId="3" fillId="5" borderId="3" xfId="0" applyNumberFormat="1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 wrapText="1"/>
    </xf>
    <xf numFmtId="0" fontId="3" fillId="5" borderId="3" xfId="6" applyFont="1" applyFill="1" applyBorder="1" applyAlignment="1" applyProtection="1">
      <alignment horizontal="center" vertical="center"/>
      <protection locked="0"/>
    </xf>
    <xf numFmtId="0" fontId="23" fillId="0" borderId="3" xfId="0" applyFont="1" applyBorder="1" applyAlignment="1">
      <alignment horizontal="center"/>
    </xf>
    <xf numFmtId="2" fontId="4" fillId="5" borderId="3" xfId="0" applyNumberFormat="1" applyFont="1" applyFill="1" applyBorder="1" applyAlignment="1">
      <alignment horizontal="center" vertical="center"/>
    </xf>
    <xf numFmtId="166" fontId="4" fillId="5" borderId="3" xfId="1" applyNumberFormat="1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166" fontId="23" fillId="0" borderId="0" xfId="0" applyNumberFormat="1" applyFont="1" applyAlignment="1">
      <alignment horizontal="center"/>
    </xf>
    <xf numFmtId="0" fontId="3" fillId="5" borderId="3" xfId="0" applyFont="1" applyFill="1" applyBorder="1" applyAlignment="1">
      <alignment horizontal="center"/>
    </xf>
    <xf numFmtId="2" fontId="3" fillId="5" borderId="3" xfId="17" applyNumberFormat="1" applyFont="1" applyFill="1" applyBorder="1" applyAlignment="1">
      <alignment horizontal="center" vertical="center"/>
    </xf>
    <xf numFmtId="166" fontId="23" fillId="0" borderId="3" xfId="0" applyNumberFormat="1" applyFont="1" applyBorder="1" applyAlignment="1">
      <alignment horizontal="center"/>
    </xf>
    <xf numFmtId="0" fontId="23" fillId="0" borderId="0" xfId="0" applyFont="1" applyAlignment="1">
      <alignment horizontal="left"/>
    </xf>
    <xf numFmtId="0" fontId="23" fillId="0" borderId="0" xfId="0" applyFont="1" applyAlignment="1">
      <alignment horizontal="center"/>
    </xf>
    <xf numFmtId="0" fontId="4" fillId="5" borderId="0" xfId="0" applyFont="1" applyFill="1" applyAlignment="1">
      <alignment horizontal="center" vertical="center" wrapText="1"/>
    </xf>
    <xf numFmtId="2" fontId="10" fillId="5" borderId="3" xfId="0" applyNumberFormat="1" applyFont="1" applyFill="1" applyBorder="1" applyAlignment="1">
      <alignment horizontal="right" vertical="center"/>
    </xf>
    <xf numFmtId="166" fontId="21" fillId="5" borderId="0" xfId="0" applyNumberFormat="1" applyFont="1" applyFill="1" applyAlignment="1">
      <alignment vertical="center"/>
    </xf>
    <xf numFmtId="43" fontId="4" fillId="2" borderId="3" xfId="1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 shrinkToFit="1"/>
    </xf>
    <xf numFmtId="0" fontId="4" fillId="3" borderId="5" xfId="0" applyFont="1" applyFill="1" applyBorder="1" applyAlignment="1">
      <alignment horizontal="center" vertical="center" wrapText="1" shrinkToFit="1"/>
    </xf>
    <xf numFmtId="0" fontId="4" fillId="3" borderId="10" xfId="0" applyFont="1" applyFill="1" applyBorder="1" applyAlignment="1">
      <alignment horizontal="center" vertical="center" wrapText="1" shrinkToFit="1"/>
    </xf>
    <xf numFmtId="0" fontId="4" fillId="3" borderId="11" xfId="0" applyFont="1" applyFill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4" borderId="4" xfId="0" applyFont="1" applyFill="1" applyBorder="1" applyAlignment="1">
      <alignment horizontal="center" vertical="center" wrapText="1" shrinkToFit="1"/>
    </xf>
    <xf numFmtId="0" fontId="4" fillId="4" borderId="13" xfId="0" applyFont="1" applyFill="1" applyBorder="1" applyAlignment="1">
      <alignment horizontal="center" vertical="center" wrapText="1" shrinkToFit="1"/>
    </xf>
    <xf numFmtId="0" fontId="4" fillId="4" borderId="5" xfId="0" applyFont="1" applyFill="1" applyBorder="1" applyAlignment="1">
      <alignment horizontal="center" vertical="center" wrapText="1" shrinkToFit="1"/>
    </xf>
    <xf numFmtId="0" fontId="4" fillId="4" borderId="10" xfId="0" applyFont="1" applyFill="1" applyBorder="1" applyAlignment="1">
      <alignment horizontal="center" vertical="center" wrapText="1" shrinkToFit="1"/>
    </xf>
    <xf numFmtId="0" fontId="4" fillId="4" borderId="1" xfId="0" applyFont="1" applyFill="1" applyBorder="1" applyAlignment="1">
      <alignment horizontal="center" vertical="center" wrapText="1" shrinkToFit="1"/>
    </xf>
    <xf numFmtId="0" fontId="4" fillId="4" borderId="11" xfId="0" applyFont="1" applyFill="1" applyBorder="1" applyAlignment="1">
      <alignment horizontal="center" vertical="center" wrapText="1" shrinkToFit="1"/>
    </xf>
    <xf numFmtId="0" fontId="4" fillId="4" borderId="14" xfId="0" applyFont="1" applyFill="1" applyBorder="1" applyAlignment="1">
      <alignment horizontal="center" vertical="center" wrapText="1" shrinkToFit="1"/>
    </xf>
    <xf numFmtId="43" fontId="3" fillId="0" borderId="3" xfId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166" fontId="3" fillId="0" borderId="3" xfId="1" applyNumberFormat="1" applyFont="1" applyFill="1" applyBorder="1" applyAlignment="1">
      <alignment horizontal="center" vertical="center" wrapText="1"/>
    </xf>
    <xf numFmtId="43" fontId="5" fillId="0" borderId="6" xfId="1" applyFont="1" applyFill="1" applyBorder="1" applyAlignment="1">
      <alignment horizontal="center" vertical="center" wrapText="1"/>
    </xf>
    <xf numFmtId="43" fontId="5" fillId="0" borderId="7" xfId="1" applyFont="1" applyFill="1" applyBorder="1" applyAlignment="1">
      <alignment horizontal="center" vertical="center" wrapText="1"/>
    </xf>
    <xf numFmtId="43" fontId="5" fillId="0" borderId="8" xfId="1" applyFont="1" applyFill="1" applyBorder="1" applyAlignment="1">
      <alignment horizontal="center" vertical="center" wrapText="1"/>
    </xf>
    <xf numFmtId="43" fontId="3" fillId="0" borderId="5" xfId="1" applyFont="1" applyFill="1" applyBorder="1" applyAlignment="1">
      <alignment horizontal="center" vertical="center" wrapText="1"/>
    </xf>
    <xf numFmtId="43" fontId="3" fillId="0" borderId="11" xfId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2" xfId="15" applyFont="1" applyBorder="1" applyAlignment="1">
      <alignment horizontal="center" vertical="center" wrapText="1"/>
    </xf>
    <xf numFmtId="0" fontId="4" fillId="0" borderId="9" xfId="15" applyFont="1" applyBorder="1" applyAlignment="1">
      <alignment horizontal="center" vertical="center" wrapText="1"/>
    </xf>
    <xf numFmtId="0" fontId="4" fillId="0" borderId="12" xfId="15" applyFont="1" applyBorder="1" applyAlignment="1">
      <alignment horizontal="center" vertical="center" wrapText="1"/>
    </xf>
    <xf numFmtId="0" fontId="4" fillId="0" borderId="3" xfId="15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0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4" fillId="0" borderId="3" xfId="15" applyFont="1" applyBorder="1" applyAlignment="1">
      <alignment horizontal="center" vertical="center"/>
    </xf>
    <xf numFmtId="49" fontId="4" fillId="0" borderId="3" xfId="15" applyNumberFormat="1" applyFont="1" applyBorder="1" applyAlignment="1">
      <alignment horizontal="center" vertical="center"/>
    </xf>
    <xf numFmtId="0" fontId="4" fillId="5" borderId="3" xfId="15" applyFont="1" applyFill="1" applyBorder="1" applyAlignment="1">
      <alignment horizontal="center" vertical="center" wrapText="1"/>
    </xf>
    <xf numFmtId="43" fontId="4" fillId="5" borderId="3" xfId="15" applyNumberFormat="1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/>
    </xf>
    <xf numFmtId="0" fontId="23" fillId="0" borderId="0" xfId="0" applyFont="1" applyAlignment="1">
      <alignment horizontal="left"/>
    </xf>
    <xf numFmtId="43" fontId="4" fillId="0" borderId="0" xfId="0" applyNumberFormat="1" applyFont="1" applyFill="1"/>
    <xf numFmtId="43" fontId="3" fillId="0" borderId="1" xfId="0" applyNumberFormat="1" applyFont="1" applyFill="1" applyBorder="1" applyAlignment="1">
      <alignment horizontal="center"/>
    </xf>
    <xf numFmtId="43" fontId="4" fillId="0" borderId="3" xfId="15" applyNumberFormat="1" applyFont="1" applyFill="1" applyBorder="1" applyAlignment="1">
      <alignment horizontal="center" vertical="center" wrapText="1"/>
    </xf>
    <xf numFmtId="43" fontId="3" fillId="0" borderId="3" xfId="15" quotePrefix="1" applyNumberFormat="1" applyFont="1" applyFill="1" applyBorder="1" applyAlignment="1">
      <alignment horizontal="center" vertical="center"/>
    </xf>
    <xf numFmtId="43" fontId="10" fillId="0" borderId="3" xfId="1" applyFont="1" applyFill="1" applyBorder="1" applyAlignment="1">
      <alignment horizontal="right" vertical="center" wrapText="1"/>
    </xf>
    <xf numFmtId="166" fontId="21" fillId="0" borderId="3" xfId="1" applyNumberFormat="1" applyFont="1" applyFill="1" applyBorder="1" applyAlignment="1">
      <alignment horizontal="right" vertical="center" wrapText="1"/>
    </xf>
    <xf numFmtId="166" fontId="10" fillId="0" borderId="3" xfId="1" applyNumberFormat="1" applyFont="1" applyFill="1" applyBorder="1" applyAlignment="1">
      <alignment horizontal="right" vertical="center" wrapText="1"/>
    </xf>
    <xf numFmtId="166" fontId="4" fillId="0" borderId="3" xfId="0" applyNumberFormat="1" applyFont="1" applyFill="1" applyBorder="1" applyAlignment="1">
      <alignment horizontal="center"/>
    </xf>
    <xf numFmtId="43" fontId="3" fillId="0" borderId="0" xfId="0" applyNumberFormat="1" applyFont="1" applyFill="1"/>
  </cellXfs>
  <cellStyles count="26">
    <cellStyle name="Comma" xfId="1" builtinId="3"/>
    <cellStyle name="Comma 10 10" xfId="23" xr:uid="{28714DF2-2D61-4155-8533-E0E626C2332B}"/>
    <cellStyle name="Comma 10 3" xfId="24" xr:uid="{43CD721B-E853-4E5D-B3CC-F2FDEDB7613A}"/>
    <cellStyle name="Comma 2" xfId="16" xr:uid="{00000000-0005-0000-0000-000001000000}"/>
    <cellStyle name="Comma 2 2" xfId="3" xr:uid="{00000000-0005-0000-0000-000002000000}"/>
    <cellStyle name="Comma 2 2 2" xfId="21" xr:uid="{D69AEBC6-C8B7-4691-8D08-9844DA20EEA8}"/>
    <cellStyle name="Comma 3" xfId="8" xr:uid="{00000000-0005-0000-0000-000003000000}"/>
    <cellStyle name="Comma 4 3" xfId="12" xr:uid="{00000000-0005-0000-0000-000004000000}"/>
    <cellStyle name="Comma 5" xfId="7" xr:uid="{00000000-0005-0000-0000-000005000000}"/>
    <cellStyle name="Comma 6" xfId="11" xr:uid="{00000000-0005-0000-0000-000006000000}"/>
    <cellStyle name="Comma 7" xfId="20" xr:uid="{A71A88DA-321E-4AAD-83D1-2F22C61BE2E0}"/>
    <cellStyle name="Normal" xfId="0" builtinId="0"/>
    <cellStyle name="Normal 11" xfId="13" xr:uid="{00000000-0005-0000-0000-000008000000}"/>
    <cellStyle name="Normal 15" xfId="18" xr:uid="{00000000-0005-0000-0000-000009000000}"/>
    <cellStyle name="Normal 2" xfId="15" xr:uid="{00000000-0005-0000-0000-00000A000000}"/>
    <cellStyle name="Normal 2 2 2" xfId="5" xr:uid="{00000000-0005-0000-0000-00000B000000}"/>
    <cellStyle name="Normal 2 2 2 3" xfId="9" xr:uid="{00000000-0005-0000-0000-00000C000000}"/>
    <cellStyle name="Normal 2 5 2 2" xfId="25" xr:uid="{51296E4C-035E-4FB7-B1E3-0C59E5873929}"/>
    <cellStyle name="Normal 28" xfId="19" xr:uid="{00000000-0005-0000-0000-00000D000000}"/>
    <cellStyle name="Normal 3 2" xfId="4" xr:uid="{00000000-0005-0000-0000-00000E000000}"/>
    <cellStyle name="Normal 5 2" xfId="22" xr:uid="{EFF54C1B-A45E-445D-81D6-4E169915DD57}"/>
    <cellStyle name="Normal 5 3" xfId="10" xr:uid="{00000000-0005-0000-0000-00000F000000}"/>
    <cellStyle name="Normal 7" xfId="14" xr:uid="{00000000-0005-0000-0000-000010000000}"/>
    <cellStyle name="Normal 8" xfId="6" xr:uid="{00000000-0005-0000-0000-000011000000}"/>
    <cellStyle name="Normal_Bang luong 2008" xfId="17" xr:uid="{00000000-0005-0000-0000-0000120000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0"/>
  <sheetViews>
    <sheetView workbookViewId="0">
      <selection activeCell="S5" sqref="S5"/>
    </sheetView>
  </sheetViews>
  <sheetFormatPr defaultRowHeight="15"/>
  <cols>
    <col min="1" max="1" width="3" customWidth="1"/>
    <col min="2" max="2" width="18.4609375" customWidth="1"/>
  </cols>
  <sheetData>
    <row r="1" spans="1:30" s="1" customFormat="1" ht="27" customHeight="1">
      <c r="A1" s="139" t="s">
        <v>0</v>
      </c>
      <c r="B1" s="139" t="s">
        <v>1</v>
      </c>
      <c r="C1" s="139" t="s">
        <v>36</v>
      </c>
      <c r="D1" s="142" t="s">
        <v>2</v>
      </c>
      <c r="E1" s="142" t="s">
        <v>3</v>
      </c>
      <c r="F1" s="138" t="s">
        <v>4</v>
      </c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25" t="s">
        <v>5</v>
      </c>
      <c r="U1" s="125"/>
      <c r="V1" s="126" t="s">
        <v>31</v>
      </c>
      <c r="W1" s="127"/>
      <c r="X1" s="130" t="s">
        <v>6</v>
      </c>
      <c r="Y1" s="131" t="s">
        <v>7</v>
      </c>
      <c r="Z1" s="132"/>
      <c r="AA1" s="133"/>
      <c r="AB1" s="137" t="s">
        <v>32</v>
      </c>
      <c r="AC1" s="10"/>
    </row>
    <row r="2" spans="1:30" s="1" customFormat="1" ht="18.75" customHeight="1">
      <c r="A2" s="140"/>
      <c r="B2" s="140"/>
      <c r="C2" s="140"/>
      <c r="D2" s="142"/>
      <c r="E2" s="142"/>
      <c r="F2" s="138" t="s">
        <v>8</v>
      </c>
      <c r="G2" s="138" t="s">
        <v>9</v>
      </c>
      <c r="H2" s="138" t="s">
        <v>10</v>
      </c>
      <c r="I2" s="143" t="s">
        <v>11</v>
      </c>
      <c r="J2" s="144"/>
      <c r="K2" s="144"/>
      <c r="L2" s="144"/>
      <c r="M2" s="144"/>
      <c r="N2" s="144"/>
      <c r="O2" s="144"/>
      <c r="P2" s="144"/>
      <c r="Q2" s="144"/>
      <c r="R2" s="145"/>
      <c r="S2" s="146" t="s">
        <v>12</v>
      </c>
      <c r="T2" s="125"/>
      <c r="U2" s="125"/>
      <c r="V2" s="128"/>
      <c r="W2" s="129"/>
      <c r="X2" s="130"/>
      <c r="Y2" s="134"/>
      <c r="Z2" s="135"/>
      <c r="AA2" s="136"/>
      <c r="AB2" s="137"/>
      <c r="AC2" s="10"/>
    </row>
    <row r="3" spans="1:30" s="1" customFormat="1" ht="83.25" customHeight="1">
      <c r="A3" s="141"/>
      <c r="B3" s="141"/>
      <c r="C3" s="141"/>
      <c r="D3" s="142"/>
      <c r="E3" s="142"/>
      <c r="F3" s="138"/>
      <c r="G3" s="138"/>
      <c r="H3" s="138"/>
      <c r="I3" s="9" t="s">
        <v>13</v>
      </c>
      <c r="J3" s="9" t="s">
        <v>14</v>
      </c>
      <c r="K3" s="9" t="s">
        <v>15</v>
      </c>
      <c r="L3" s="9" t="s">
        <v>16</v>
      </c>
      <c r="M3" s="4" t="s">
        <v>17</v>
      </c>
      <c r="N3" s="4" t="s">
        <v>18</v>
      </c>
      <c r="O3" s="3" t="s">
        <v>19</v>
      </c>
      <c r="P3" s="4" t="s">
        <v>20</v>
      </c>
      <c r="Q3" s="9" t="s">
        <v>21</v>
      </c>
      <c r="R3" s="9" t="s">
        <v>22</v>
      </c>
      <c r="S3" s="147"/>
      <c r="T3" s="5" t="s">
        <v>23</v>
      </c>
      <c r="U3" s="11" t="s">
        <v>24</v>
      </c>
      <c r="V3" s="6" t="s">
        <v>23</v>
      </c>
      <c r="W3" s="7" t="s">
        <v>24</v>
      </c>
      <c r="X3" s="130"/>
      <c r="Y3" s="8" t="s">
        <v>25</v>
      </c>
      <c r="Z3" s="2" t="s">
        <v>26</v>
      </c>
      <c r="AA3" s="8" t="s">
        <v>35</v>
      </c>
      <c r="AB3" s="137"/>
      <c r="AC3" s="10"/>
    </row>
    <row r="5" spans="1:30" s="22" customFormat="1" ht="27" customHeight="1">
      <c r="A5" s="21">
        <v>4</v>
      </c>
      <c r="B5" s="22" t="s">
        <v>27</v>
      </c>
      <c r="C5" s="40">
        <v>45748</v>
      </c>
      <c r="D5" s="23"/>
      <c r="E5" s="23"/>
      <c r="F5" s="24">
        <f t="shared" ref="F5:F6" si="0">G5+H5+S5</f>
        <v>6.9277500000000005</v>
      </c>
      <c r="G5" s="24">
        <f>3.96+0.33</f>
        <v>4.29</v>
      </c>
      <c r="H5" s="24">
        <f t="shared" ref="H5" si="1">SUM(I5:R5)</f>
        <v>1.6725000000000001</v>
      </c>
      <c r="I5" s="24">
        <v>0.5</v>
      </c>
      <c r="J5" s="24"/>
      <c r="K5" s="24"/>
      <c r="L5" s="24"/>
      <c r="M5" s="25"/>
      <c r="N5" s="25"/>
      <c r="O5" s="24">
        <f t="shared" ref="O5" si="2">(G5+J5)*25%</f>
        <v>1.0725</v>
      </c>
      <c r="P5" s="25"/>
      <c r="Q5" s="24"/>
      <c r="R5" s="24">
        <v>0.1</v>
      </c>
      <c r="S5" s="24">
        <f t="shared" ref="S5" si="3">(G5+J5+K5+Q5)*22.5%</f>
        <v>0.96525000000000005</v>
      </c>
      <c r="T5" s="26">
        <v>9</v>
      </c>
      <c r="U5" s="25">
        <f t="shared" ref="U5:U8" si="4">F5*T5*1.49</f>
        <v>92.901127500000015</v>
      </c>
      <c r="V5" s="26">
        <v>9</v>
      </c>
      <c r="W5" s="27">
        <f t="shared" ref="W5:W8" si="5">F5*0.85*V5</f>
        <v>52.997287499999999</v>
      </c>
      <c r="X5" s="28">
        <f>G5*2.34*10%*V5</f>
        <v>9.0347399999999993</v>
      </c>
      <c r="Y5" s="29">
        <f t="shared" ref="Y5:Y8" si="6">(F5-M5-N5-P5)*1.49*T5</f>
        <v>92.901127500000015</v>
      </c>
      <c r="Z5" s="12">
        <v>0.2</v>
      </c>
      <c r="AA5" s="29">
        <f t="shared" ref="AA5:AA8" si="7">(Y5*Z5/(1-Z5))</f>
        <v>23.225281875000004</v>
      </c>
      <c r="AB5" s="30">
        <f t="shared" ref="AB5:AB6" si="8">(G5+J5+K5+Q5)*T5*2.34*1%*70%</f>
        <v>0.63243179999999999</v>
      </c>
      <c r="AC5" s="31"/>
    </row>
    <row r="6" spans="1:30" s="22" customFormat="1" ht="12.9">
      <c r="A6" s="32" t="s">
        <v>33</v>
      </c>
      <c r="B6" s="33" t="s">
        <v>34</v>
      </c>
      <c r="C6" s="40">
        <v>45717</v>
      </c>
      <c r="D6" s="34"/>
      <c r="E6" s="34"/>
      <c r="F6" s="24">
        <f t="shared" si="0"/>
        <v>12.5425</v>
      </c>
      <c r="G6" s="24">
        <v>6.1</v>
      </c>
      <c r="H6" s="24">
        <f t="shared" ref="H6" si="9">I6+J6+K6+L6+M6+N6+O6+P6+Q6+R6</f>
        <v>4.9350000000000005</v>
      </c>
      <c r="I6" s="24">
        <v>0.5</v>
      </c>
      <c r="J6" s="24">
        <v>0.6</v>
      </c>
      <c r="K6" s="24"/>
      <c r="L6" s="24"/>
      <c r="M6" s="25"/>
      <c r="N6" s="25"/>
      <c r="O6" s="24">
        <f t="shared" ref="O6" si="10">(G6+J6+K6)*25%</f>
        <v>1.6749999999999998</v>
      </c>
      <c r="P6" s="25">
        <f t="shared" ref="P6" si="11">(G6+J6+K6)*30%</f>
        <v>2.0099999999999998</v>
      </c>
      <c r="Q6" s="24"/>
      <c r="R6" s="24">
        <v>0.15</v>
      </c>
      <c r="S6" s="24">
        <f t="shared" ref="S6" si="12">(G6+J6+K6)*22.5%</f>
        <v>1.5074999999999998</v>
      </c>
      <c r="T6" s="26">
        <v>10</v>
      </c>
      <c r="U6" s="25">
        <f t="shared" si="4"/>
        <v>186.88325</v>
      </c>
      <c r="V6" s="26">
        <v>10</v>
      </c>
      <c r="W6" s="27">
        <f t="shared" si="5"/>
        <v>106.61125</v>
      </c>
      <c r="X6" s="28">
        <f>G6*2.34*10%*V6</f>
        <v>14.274000000000001</v>
      </c>
      <c r="Y6" s="29">
        <f t="shared" si="6"/>
        <v>156.93425000000002</v>
      </c>
      <c r="Z6" s="12">
        <v>0.3</v>
      </c>
      <c r="AA6" s="30">
        <f t="shared" si="7"/>
        <v>67.257535714285723</v>
      </c>
      <c r="AB6" s="30">
        <f t="shared" si="8"/>
        <v>1.0974599999999999</v>
      </c>
      <c r="AC6" s="31"/>
      <c r="AD6" s="31"/>
    </row>
    <row r="7" spans="1:30" s="22" customFormat="1" ht="12.9">
      <c r="A7" s="21">
        <v>1</v>
      </c>
      <c r="B7" s="22" t="s">
        <v>29</v>
      </c>
      <c r="C7" s="40">
        <v>45748</v>
      </c>
      <c r="D7" s="23"/>
      <c r="E7" s="23"/>
      <c r="F7" s="24">
        <f>G7+H7+S7</f>
        <v>7.2096499999999999</v>
      </c>
      <c r="G7" s="24">
        <v>4.8899999999999997</v>
      </c>
      <c r="H7" s="24">
        <f>SUM(I7:R7)</f>
        <v>1.1000000000000001</v>
      </c>
      <c r="I7" s="24">
        <v>0.5</v>
      </c>
      <c r="J7" s="24">
        <v>0.3</v>
      </c>
      <c r="K7" s="24"/>
      <c r="L7" s="24"/>
      <c r="M7" s="25"/>
      <c r="N7" s="25"/>
      <c r="O7" s="24"/>
      <c r="P7" s="25"/>
      <c r="Q7" s="24"/>
      <c r="R7" s="24">
        <v>0.3</v>
      </c>
      <c r="S7" s="24">
        <f>(G7+J7+K7+Q7)*23.5%</f>
        <v>1.2196499999999999</v>
      </c>
      <c r="T7" s="26">
        <v>9</v>
      </c>
      <c r="U7" s="25">
        <f t="shared" si="4"/>
        <v>96.681406499999994</v>
      </c>
      <c r="V7" s="26">
        <v>9</v>
      </c>
      <c r="W7" s="27">
        <f t="shared" si="5"/>
        <v>55.153822499999997</v>
      </c>
      <c r="X7" s="28">
        <f t="shared" ref="X7" si="13">G7*2.34*10%*V7</f>
        <v>10.298339999999998</v>
      </c>
      <c r="Y7" s="29">
        <f t="shared" si="6"/>
        <v>96.681406499999994</v>
      </c>
      <c r="Z7" s="12">
        <v>0.23</v>
      </c>
      <c r="AA7" s="29">
        <f t="shared" si="7"/>
        <v>28.878861681818179</v>
      </c>
      <c r="AB7" s="29"/>
      <c r="AC7" s="31"/>
    </row>
    <row r="8" spans="1:30" s="39" customFormat="1" ht="16.95" customHeight="1">
      <c r="A8" s="35">
        <v>2</v>
      </c>
      <c r="B8" s="36" t="s">
        <v>28</v>
      </c>
      <c r="C8" s="40">
        <v>45748</v>
      </c>
      <c r="D8" s="37"/>
      <c r="E8" s="37"/>
      <c r="F8" s="13">
        <f t="shared" ref="F8" si="14">G8+H8+S8</f>
        <v>8.1405000000000012</v>
      </c>
      <c r="G8" s="13">
        <v>4.9800000000000004</v>
      </c>
      <c r="H8" s="13">
        <f t="shared" ref="H8" si="15">I8+J8+K8+L8+M8+N8+O8+P8+Q8+R8</f>
        <v>1.9950000000000001</v>
      </c>
      <c r="I8" s="13">
        <v>0.5</v>
      </c>
      <c r="J8" s="13">
        <v>0.2</v>
      </c>
      <c r="K8" s="13"/>
      <c r="L8" s="13"/>
      <c r="M8" s="14"/>
      <c r="N8" s="14"/>
      <c r="O8" s="13">
        <f t="shared" ref="O8" si="16">25%*(G8+J8)</f>
        <v>1.2950000000000002</v>
      </c>
      <c r="P8" s="14"/>
      <c r="Q8" s="13"/>
      <c r="R8" s="13"/>
      <c r="S8" s="13">
        <f t="shared" ref="S8" si="17">(G8+J8+Q8+K8)*22.5%</f>
        <v>1.1655000000000002</v>
      </c>
      <c r="T8" s="15">
        <v>9</v>
      </c>
      <c r="U8" s="14">
        <f t="shared" si="4"/>
        <v>109.16410500000002</v>
      </c>
      <c r="V8" s="15">
        <v>9</v>
      </c>
      <c r="W8" s="16">
        <f t="shared" si="5"/>
        <v>62.274825000000007</v>
      </c>
      <c r="X8" s="17">
        <f>G8*2.34*10%*V8</f>
        <v>10.487880000000001</v>
      </c>
      <c r="Y8" s="18">
        <f t="shared" si="6"/>
        <v>109.16410500000002</v>
      </c>
      <c r="Z8" s="19">
        <v>0.2</v>
      </c>
      <c r="AA8" s="18">
        <f t="shared" si="7"/>
        <v>27.291026250000005</v>
      </c>
      <c r="AB8" s="30"/>
      <c r="AC8" s="38"/>
    </row>
    <row r="9" spans="1:30" s="41" customFormat="1">
      <c r="B9" s="41" t="s">
        <v>8</v>
      </c>
      <c r="F9" s="42">
        <f>F8+F7+F6+F5</f>
        <v>34.820400000000006</v>
      </c>
      <c r="G9" s="42">
        <f t="shared" ref="G9:AB9" si="18">G8+G7+G6+G5</f>
        <v>20.260000000000002</v>
      </c>
      <c r="H9" s="42">
        <f t="shared" si="18"/>
        <v>9.7025000000000006</v>
      </c>
      <c r="I9" s="42">
        <f t="shared" si="18"/>
        <v>2</v>
      </c>
      <c r="J9" s="42">
        <f t="shared" si="18"/>
        <v>1.1000000000000001</v>
      </c>
      <c r="K9" s="42">
        <f t="shared" si="18"/>
        <v>0</v>
      </c>
      <c r="L9" s="42">
        <f t="shared" si="18"/>
        <v>0</v>
      </c>
      <c r="M9" s="42">
        <f t="shared" si="18"/>
        <v>0</v>
      </c>
      <c r="N9" s="42">
        <f t="shared" si="18"/>
        <v>0</v>
      </c>
      <c r="O9" s="42">
        <f t="shared" si="18"/>
        <v>4.0424999999999995</v>
      </c>
      <c r="P9" s="42">
        <f t="shared" si="18"/>
        <v>2.0099999999999998</v>
      </c>
      <c r="Q9" s="42">
        <f t="shared" si="18"/>
        <v>0</v>
      </c>
      <c r="R9" s="42">
        <f t="shared" si="18"/>
        <v>0.54999999999999993</v>
      </c>
      <c r="S9" s="42">
        <f t="shared" si="18"/>
        <v>4.8578999999999999</v>
      </c>
      <c r="T9" s="42">
        <f t="shared" si="18"/>
        <v>37</v>
      </c>
      <c r="U9" s="42">
        <f t="shared" si="18"/>
        <v>485.62988900000005</v>
      </c>
      <c r="V9" s="42">
        <f t="shared" si="18"/>
        <v>37</v>
      </c>
      <c r="W9" s="42">
        <f t="shared" si="18"/>
        <v>277.03718500000002</v>
      </c>
      <c r="X9" s="42">
        <f t="shared" si="18"/>
        <v>44.09496</v>
      </c>
      <c r="Y9" s="42">
        <f t="shared" si="18"/>
        <v>455.68088900000009</v>
      </c>
      <c r="Z9" s="42">
        <f t="shared" si="18"/>
        <v>0.92999999999999994</v>
      </c>
      <c r="AA9" s="42">
        <f t="shared" si="18"/>
        <v>146.65270552110391</v>
      </c>
      <c r="AB9" s="42">
        <f t="shared" si="18"/>
        <v>1.7298917999999999</v>
      </c>
    </row>
    <row r="10" spans="1:30">
      <c r="U10" s="20">
        <f>U9+W9+X9</f>
        <v>806.76203400000009</v>
      </c>
    </row>
  </sheetData>
  <mergeCells count="16">
    <mergeCell ref="F1:S1"/>
    <mergeCell ref="A1:A3"/>
    <mergeCell ref="B1:B3"/>
    <mergeCell ref="C1:C3"/>
    <mergeCell ref="D1:D3"/>
    <mergeCell ref="E1:E3"/>
    <mergeCell ref="F2:F3"/>
    <mergeCell ref="G2:G3"/>
    <mergeCell ref="H2:H3"/>
    <mergeCell ref="I2:R2"/>
    <mergeCell ref="S2:S3"/>
    <mergeCell ref="T1:U2"/>
    <mergeCell ref="V1:W2"/>
    <mergeCell ref="X1:X3"/>
    <mergeCell ref="Y1:AA2"/>
    <mergeCell ref="AB1:A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76D1F-F5B6-490C-A0F4-F741EBB540F5}">
  <sheetPr>
    <tabColor rgb="FFFF0000"/>
    <pageSetUpPr fitToPage="1"/>
  </sheetPr>
  <dimension ref="A1:V55"/>
  <sheetViews>
    <sheetView tabSelected="1" view="pageBreakPreview" topLeftCell="A41" zoomScale="85" zoomScaleNormal="100" zoomScaleSheetLayoutView="85" workbookViewId="0">
      <selection activeCell="S18" sqref="S18"/>
    </sheetView>
  </sheetViews>
  <sheetFormatPr defaultColWidth="7.4609375" defaultRowHeight="22.85" customHeight="1" outlineLevelCol="2"/>
  <cols>
    <col min="1" max="1" width="4.15234375" style="47" customWidth="1"/>
    <col min="2" max="2" width="21" style="47" customWidth="1"/>
    <col min="3" max="3" width="9.84375" style="47" customWidth="1"/>
    <col min="4" max="4" width="9" style="47" customWidth="1" outlineLevel="1"/>
    <col min="5" max="6" width="9.15234375" style="47" customWidth="1" outlineLevel="1"/>
    <col min="7" max="9" width="7.07421875" style="47" customWidth="1" outlineLevel="2"/>
    <col min="10" max="10" width="12.07421875" style="47" customWidth="1" outlineLevel="2"/>
    <col min="11" max="15" width="7.07421875" style="47" hidden="1" customWidth="1" outlineLevel="2"/>
    <col min="16" max="16" width="8.84375" style="47" hidden="1" customWidth="1" outlineLevel="1"/>
    <col min="17" max="17" width="19.23046875" style="172" customWidth="1"/>
    <col min="18" max="18" width="17.15234375" style="43" customWidth="1"/>
    <col min="19" max="19" width="17.4609375" style="43" customWidth="1"/>
    <col min="20" max="20" width="17.61328125" style="43" customWidth="1"/>
    <col min="21" max="21" width="12.921875" style="85" customWidth="1"/>
    <col min="22" max="251" width="7.4609375" style="47"/>
    <col min="252" max="252" width="4.15234375" style="47" customWidth="1"/>
    <col min="253" max="253" width="21" style="47" customWidth="1"/>
    <col min="254" max="254" width="9.84375" style="47" customWidth="1"/>
    <col min="255" max="255" width="9" style="47" customWidth="1"/>
    <col min="256" max="256" width="9.15234375" style="47" customWidth="1"/>
    <col min="257" max="257" width="7.53515625" style="47" customWidth="1"/>
    <col min="258" max="266" width="7.07421875" style="47" customWidth="1"/>
    <col min="267" max="267" width="8.84375" style="47" customWidth="1"/>
    <col min="268" max="268" width="12.4609375" style="47" customWidth="1"/>
    <col min="269" max="269" width="11.84375" style="47" customWidth="1"/>
    <col min="270" max="270" width="12.3828125" style="47" customWidth="1"/>
    <col min="271" max="271" width="9.84375" style="47" customWidth="1"/>
    <col min="272" max="272" width="12.15234375" style="47" customWidth="1"/>
    <col min="273" max="273" width="15.4609375" style="47" customWidth="1"/>
    <col min="274" max="274" width="13.61328125" style="47" customWidth="1"/>
    <col min="275" max="275" width="23.15234375" style="47" customWidth="1"/>
    <col min="276" max="276" width="7.921875" style="47" bestFit="1" customWidth="1"/>
    <col min="277" max="507" width="7.4609375" style="47"/>
    <col min="508" max="508" width="4.15234375" style="47" customWidth="1"/>
    <col min="509" max="509" width="21" style="47" customWidth="1"/>
    <col min="510" max="510" width="9.84375" style="47" customWidth="1"/>
    <col min="511" max="511" width="9" style="47" customWidth="1"/>
    <col min="512" max="512" width="9.15234375" style="47" customWidth="1"/>
    <col min="513" max="513" width="7.53515625" style="47" customWidth="1"/>
    <col min="514" max="522" width="7.07421875" style="47" customWidth="1"/>
    <col min="523" max="523" width="8.84375" style="47" customWidth="1"/>
    <col min="524" max="524" width="12.4609375" style="47" customWidth="1"/>
    <col min="525" max="525" width="11.84375" style="47" customWidth="1"/>
    <col min="526" max="526" width="12.3828125" style="47" customWidth="1"/>
    <col min="527" max="527" width="9.84375" style="47" customWidth="1"/>
    <col min="528" max="528" width="12.15234375" style="47" customWidth="1"/>
    <col min="529" max="529" width="15.4609375" style="47" customWidth="1"/>
    <col min="530" max="530" width="13.61328125" style="47" customWidth="1"/>
    <col min="531" max="531" width="23.15234375" style="47" customWidth="1"/>
    <col min="532" max="532" width="7.921875" style="47" bestFit="1" customWidth="1"/>
    <col min="533" max="763" width="7.4609375" style="47"/>
    <col min="764" max="764" width="4.15234375" style="47" customWidth="1"/>
    <col min="765" max="765" width="21" style="47" customWidth="1"/>
    <col min="766" max="766" width="9.84375" style="47" customWidth="1"/>
    <col min="767" max="767" width="9" style="47" customWidth="1"/>
    <col min="768" max="768" width="9.15234375" style="47" customWidth="1"/>
    <col min="769" max="769" width="7.53515625" style="47" customWidth="1"/>
    <col min="770" max="778" width="7.07421875" style="47" customWidth="1"/>
    <col min="779" max="779" width="8.84375" style="47" customWidth="1"/>
    <col min="780" max="780" width="12.4609375" style="47" customWidth="1"/>
    <col min="781" max="781" width="11.84375" style="47" customWidth="1"/>
    <col min="782" max="782" width="12.3828125" style="47" customWidth="1"/>
    <col min="783" max="783" width="9.84375" style="47" customWidth="1"/>
    <col min="784" max="784" width="12.15234375" style="47" customWidth="1"/>
    <col min="785" max="785" width="15.4609375" style="47" customWidth="1"/>
    <col min="786" max="786" width="13.61328125" style="47" customWidth="1"/>
    <col min="787" max="787" width="23.15234375" style="47" customWidth="1"/>
    <col min="788" max="788" width="7.921875" style="47" bestFit="1" customWidth="1"/>
    <col min="789" max="1019" width="7.4609375" style="47"/>
    <col min="1020" max="1020" width="4.15234375" style="47" customWidth="1"/>
    <col min="1021" max="1021" width="21" style="47" customWidth="1"/>
    <col min="1022" max="1022" width="9.84375" style="47" customWidth="1"/>
    <col min="1023" max="1023" width="9" style="47" customWidth="1"/>
    <col min="1024" max="1024" width="9.15234375" style="47" customWidth="1"/>
    <col min="1025" max="1025" width="7.53515625" style="47" customWidth="1"/>
    <col min="1026" max="1034" width="7.07421875" style="47" customWidth="1"/>
    <col min="1035" max="1035" width="8.84375" style="47" customWidth="1"/>
    <col min="1036" max="1036" width="12.4609375" style="47" customWidth="1"/>
    <col min="1037" max="1037" width="11.84375" style="47" customWidth="1"/>
    <col min="1038" max="1038" width="12.3828125" style="47" customWidth="1"/>
    <col min="1039" max="1039" width="9.84375" style="47" customWidth="1"/>
    <col min="1040" max="1040" width="12.15234375" style="47" customWidth="1"/>
    <col min="1041" max="1041" width="15.4609375" style="47" customWidth="1"/>
    <col min="1042" max="1042" width="13.61328125" style="47" customWidth="1"/>
    <col min="1043" max="1043" width="23.15234375" style="47" customWidth="1"/>
    <col min="1044" max="1044" width="7.921875" style="47" bestFit="1" customWidth="1"/>
    <col min="1045" max="1275" width="7.4609375" style="47"/>
    <col min="1276" max="1276" width="4.15234375" style="47" customWidth="1"/>
    <col min="1277" max="1277" width="21" style="47" customWidth="1"/>
    <col min="1278" max="1278" width="9.84375" style="47" customWidth="1"/>
    <col min="1279" max="1279" width="9" style="47" customWidth="1"/>
    <col min="1280" max="1280" width="9.15234375" style="47" customWidth="1"/>
    <col min="1281" max="1281" width="7.53515625" style="47" customWidth="1"/>
    <col min="1282" max="1290" width="7.07421875" style="47" customWidth="1"/>
    <col min="1291" max="1291" width="8.84375" style="47" customWidth="1"/>
    <col min="1292" max="1292" width="12.4609375" style="47" customWidth="1"/>
    <col min="1293" max="1293" width="11.84375" style="47" customWidth="1"/>
    <col min="1294" max="1294" width="12.3828125" style="47" customWidth="1"/>
    <col min="1295" max="1295" width="9.84375" style="47" customWidth="1"/>
    <col min="1296" max="1296" width="12.15234375" style="47" customWidth="1"/>
    <col min="1297" max="1297" width="15.4609375" style="47" customWidth="1"/>
    <col min="1298" max="1298" width="13.61328125" style="47" customWidth="1"/>
    <col min="1299" max="1299" width="23.15234375" style="47" customWidth="1"/>
    <col min="1300" max="1300" width="7.921875" style="47" bestFit="1" customWidth="1"/>
    <col min="1301" max="1531" width="7.4609375" style="47"/>
    <col min="1532" max="1532" width="4.15234375" style="47" customWidth="1"/>
    <col min="1533" max="1533" width="21" style="47" customWidth="1"/>
    <col min="1534" max="1534" width="9.84375" style="47" customWidth="1"/>
    <col min="1535" max="1535" width="9" style="47" customWidth="1"/>
    <col min="1536" max="1536" width="9.15234375" style="47" customWidth="1"/>
    <col min="1537" max="1537" width="7.53515625" style="47" customWidth="1"/>
    <col min="1538" max="1546" width="7.07421875" style="47" customWidth="1"/>
    <col min="1547" max="1547" width="8.84375" style="47" customWidth="1"/>
    <col min="1548" max="1548" width="12.4609375" style="47" customWidth="1"/>
    <col min="1549" max="1549" width="11.84375" style="47" customWidth="1"/>
    <col min="1550" max="1550" width="12.3828125" style="47" customWidth="1"/>
    <col min="1551" max="1551" width="9.84375" style="47" customWidth="1"/>
    <col min="1552" max="1552" width="12.15234375" style="47" customWidth="1"/>
    <col min="1553" max="1553" width="15.4609375" style="47" customWidth="1"/>
    <col min="1554" max="1554" width="13.61328125" style="47" customWidth="1"/>
    <col min="1555" max="1555" width="23.15234375" style="47" customWidth="1"/>
    <col min="1556" max="1556" width="7.921875" style="47" bestFit="1" customWidth="1"/>
    <col min="1557" max="1787" width="7.4609375" style="47"/>
    <col min="1788" max="1788" width="4.15234375" style="47" customWidth="1"/>
    <col min="1789" max="1789" width="21" style="47" customWidth="1"/>
    <col min="1790" max="1790" width="9.84375" style="47" customWidth="1"/>
    <col min="1791" max="1791" width="9" style="47" customWidth="1"/>
    <col min="1792" max="1792" width="9.15234375" style="47" customWidth="1"/>
    <col min="1793" max="1793" width="7.53515625" style="47" customWidth="1"/>
    <col min="1794" max="1802" width="7.07421875" style="47" customWidth="1"/>
    <col min="1803" max="1803" width="8.84375" style="47" customWidth="1"/>
    <col min="1804" max="1804" width="12.4609375" style="47" customWidth="1"/>
    <col min="1805" max="1805" width="11.84375" style="47" customWidth="1"/>
    <col min="1806" max="1806" width="12.3828125" style="47" customWidth="1"/>
    <col min="1807" max="1807" width="9.84375" style="47" customWidth="1"/>
    <col min="1808" max="1808" width="12.15234375" style="47" customWidth="1"/>
    <col min="1809" max="1809" width="15.4609375" style="47" customWidth="1"/>
    <col min="1810" max="1810" width="13.61328125" style="47" customWidth="1"/>
    <col min="1811" max="1811" width="23.15234375" style="47" customWidth="1"/>
    <col min="1812" max="1812" width="7.921875" style="47" bestFit="1" customWidth="1"/>
    <col min="1813" max="2043" width="7.4609375" style="47"/>
    <col min="2044" max="2044" width="4.15234375" style="47" customWidth="1"/>
    <col min="2045" max="2045" width="21" style="47" customWidth="1"/>
    <col min="2046" max="2046" width="9.84375" style="47" customWidth="1"/>
    <col min="2047" max="2047" width="9" style="47" customWidth="1"/>
    <col min="2048" max="2048" width="9.15234375" style="47" customWidth="1"/>
    <col min="2049" max="2049" width="7.53515625" style="47" customWidth="1"/>
    <col min="2050" max="2058" width="7.07421875" style="47" customWidth="1"/>
    <col min="2059" max="2059" width="8.84375" style="47" customWidth="1"/>
    <col min="2060" max="2060" width="12.4609375" style="47" customWidth="1"/>
    <col min="2061" max="2061" width="11.84375" style="47" customWidth="1"/>
    <col min="2062" max="2062" width="12.3828125" style="47" customWidth="1"/>
    <col min="2063" max="2063" width="9.84375" style="47" customWidth="1"/>
    <col min="2064" max="2064" width="12.15234375" style="47" customWidth="1"/>
    <col min="2065" max="2065" width="15.4609375" style="47" customWidth="1"/>
    <col min="2066" max="2066" width="13.61328125" style="47" customWidth="1"/>
    <col min="2067" max="2067" width="23.15234375" style="47" customWidth="1"/>
    <col min="2068" max="2068" width="7.921875" style="47" bestFit="1" customWidth="1"/>
    <col min="2069" max="2299" width="7.4609375" style="47"/>
    <col min="2300" max="2300" width="4.15234375" style="47" customWidth="1"/>
    <col min="2301" max="2301" width="21" style="47" customWidth="1"/>
    <col min="2302" max="2302" width="9.84375" style="47" customWidth="1"/>
    <col min="2303" max="2303" width="9" style="47" customWidth="1"/>
    <col min="2304" max="2304" width="9.15234375" style="47" customWidth="1"/>
    <col min="2305" max="2305" width="7.53515625" style="47" customWidth="1"/>
    <col min="2306" max="2314" width="7.07421875" style="47" customWidth="1"/>
    <col min="2315" max="2315" width="8.84375" style="47" customWidth="1"/>
    <col min="2316" max="2316" width="12.4609375" style="47" customWidth="1"/>
    <col min="2317" max="2317" width="11.84375" style="47" customWidth="1"/>
    <col min="2318" max="2318" width="12.3828125" style="47" customWidth="1"/>
    <col min="2319" max="2319" width="9.84375" style="47" customWidth="1"/>
    <col min="2320" max="2320" width="12.15234375" style="47" customWidth="1"/>
    <col min="2321" max="2321" width="15.4609375" style="47" customWidth="1"/>
    <col min="2322" max="2322" width="13.61328125" style="47" customWidth="1"/>
    <col min="2323" max="2323" width="23.15234375" style="47" customWidth="1"/>
    <col min="2324" max="2324" width="7.921875" style="47" bestFit="1" customWidth="1"/>
    <col min="2325" max="2555" width="7.4609375" style="47"/>
    <col min="2556" max="2556" width="4.15234375" style="47" customWidth="1"/>
    <col min="2557" max="2557" width="21" style="47" customWidth="1"/>
    <col min="2558" max="2558" width="9.84375" style="47" customWidth="1"/>
    <col min="2559" max="2559" width="9" style="47" customWidth="1"/>
    <col min="2560" max="2560" width="9.15234375" style="47" customWidth="1"/>
    <col min="2561" max="2561" width="7.53515625" style="47" customWidth="1"/>
    <col min="2562" max="2570" width="7.07421875" style="47" customWidth="1"/>
    <col min="2571" max="2571" width="8.84375" style="47" customWidth="1"/>
    <col min="2572" max="2572" width="12.4609375" style="47" customWidth="1"/>
    <col min="2573" max="2573" width="11.84375" style="47" customWidth="1"/>
    <col min="2574" max="2574" width="12.3828125" style="47" customWidth="1"/>
    <col min="2575" max="2575" width="9.84375" style="47" customWidth="1"/>
    <col min="2576" max="2576" width="12.15234375" style="47" customWidth="1"/>
    <col min="2577" max="2577" width="15.4609375" style="47" customWidth="1"/>
    <col min="2578" max="2578" width="13.61328125" style="47" customWidth="1"/>
    <col min="2579" max="2579" width="23.15234375" style="47" customWidth="1"/>
    <col min="2580" max="2580" width="7.921875" style="47" bestFit="1" customWidth="1"/>
    <col min="2581" max="2811" width="7.4609375" style="47"/>
    <col min="2812" max="2812" width="4.15234375" style="47" customWidth="1"/>
    <col min="2813" max="2813" width="21" style="47" customWidth="1"/>
    <col min="2814" max="2814" width="9.84375" style="47" customWidth="1"/>
    <col min="2815" max="2815" width="9" style="47" customWidth="1"/>
    <col min="2816" max="2816" width="9.15234375" style="47" customWidth="1"/>
    <col min="2817" max="2817" width="7.53515625" style="47" customWidth="1"/>
    <col min="2818" max="2826" width="7.07421875" style="47" customWidth="1"/>
    <col min="2827" max="2827" width="8.84375" style="47" customWidth="1"/>
    <col min="2828" max="2828" width="12.4609375" style="47" customWidth="1"/>
    <col min="2829" max="2829" width="11.84375" style="47" customWidth="1"/>
    <col min="2830" max="2830" width="12.3828125" style="47" customWidth="1"/>
    <col min="2831" max="2831" width="9.84375" style="47" customWidth="1"/>
    <col min="2832" max="2832" width="12.15234375" style="47" customWidth="1"/>
    <col min="2833" max="2833" width="15.4609375" style="47" customWidth="1"/>
    <col min="2834" max="2834" width="13.61328125" style="47" customWidth="1"/>
    <col min="2835" max="2835" width="23.15234375" style="47" customWidth="1"/>
    <col min="2836" max="2836" width="7.921875" style="47" bestFit="1" customWidth="1"/>
    <col min="2837" max="3067" width="7.4609375" style="47"/>
    <col min="3068" max="3068" width="4.15234375" style="47" customWidth="1"/>
    <col min="3069" max="3069" width="21" style="47" customWidth="1"/>
    <col min="3070" max="3070" width="9.84375" style="47" customWidth="1"/>
    <col min="3071" max="3071" width="9" style="47" customWidth="1"/>
    <col min="3072" max="3072" width="9.15234375" style="47" customWidth="1"/>
    <col min="3073" max="3073" width="7.53515625" style="47" customWidth="1"/>
    <col min="3074" max="3082" width="7.07421875" style="47" customWidth="1"/>
    <col min="3083" max="3083" width="8.84375" style="47" customWidth="1"/>
    <col min="3084" max="3084" width="12.4609375" style="47" customWidth="1"/>
    <col min="3085" max="3085" width="11.84375" style="47" customWidth="1"/>
    <col min="3086" max="3086" width="12.3828125" style="47" customWidth="1"/>
    <col min="3087" max="3087" width="9.84375" style="47" customWidth="1"/>
    <col min="3088" max="3088" width="12.15234375" style="47" customWidth="1"/>
    <col min="3089" max="3089" width="15.4609375" style="47" customWidth="1"/>
    <col min="3090" max="3090" width="13.61328125" style="47" customWidth="1"/>
    <col min="3091" max="3091" width="23.15234375" style="47" customWidth="1"/>
    <col min="3092" max="3092" width="7.921875" style="47" bestFit="1" customWidth="1"/>
    <col min="3093" max="3323" width="7.4609375" style="47"/>
    <col min="3324" max="3324" width="4.15234375" style="47" customWidth="1"/>
    <col min="3325" max="3325" width="21" style="47" customWidth="1"/>
    <col min="3326" max="3326" width="9.84375" style="47" customWidth="1"/>
    <col min="3327" max="3327" width="9" style="47" customWidth="1"/>
    <col min="3328" max="3328" width="9.15234375" style="47" customWidth="1"/>
    <col min="3329" max="3329" width="7.53515625" style="47" customWidth="1"/>
    <col min="3330" max="3338" width="7.07421875" style="47" customWidth="1"/>
    <col min="3339" max="3339" width="8.84375" style="47" customWidth="1"/>
    <col min="3340" max="3340" width="12.4609375" style="47" customWidth="1"/>
    <col min="3341" max="3341" width="11.84375" style="47" customWidth="1"/>
    <col min="3342" max="3342" width="12.3828125" style="47" customWidth="1"/>
    <col min="3343" max="3343" width="9.84375" style="47" customWidth="1"/>
    <col min="3344" max="3344" width="12.15234375" style="47" customWidth="1"/>
    <col min="3345" max="3345" width="15.4609375" style="47" customWidth="1"/>
    <col min="3346" max="3346" width="13.61328125" style="47" customWidth="1"/>
    <col min="3347" max="3347" width="23.15234375" style="47" customWidth="1"/>
    <col min="3348" max="3348" width="7.921875" style="47" bestFit="1" customWidth="1"/>
    <col min="3349" max="3579" width="7.4609375" style="47"/>
    <col min="3580" max="3580" width="4.15234375" style="47" customWidth="1"/>
    <col min="3581" max="3581" width="21" style="47" customWidth="1"/>
    <col min="3582" max="3582" width="9.84375" style="47" customWidth="1"/>
    <col min="3583" max="3583" width="9" style="47" customWidth="1"/>
    <col min="3584" max="3584" width="9.15234375" style="47" customWidth="1"/>
    <col min="3585" max="3585" width="7.53515625" style="47" customWidth="1"/>
    <col min="3586" max="3594" width="7.07421875" style="47" customWidth="1"/>
    <col min="3595" max="3595" width="8.84375" style="47" customWidth="1"/>
    <col min="3596" max="3596" width="12.4609375" style="47" customWidth="1"/>
    <col min="3597" max="3597" width="11.84375" style="47" customWidth="1"/>
    <col min="3598" max="3598" width="12.3828125" style="47" customWidth="1"/>
    <col min="3599" max="3599" width="9.84375" style="47" customWidth="1"/>
    <col min="3600" max="3600" width="12.15234375" style="47" customWidth="1"/>
    <col min="3601" max="3601" width="15.4609375" style="47" customWidth="1"/>
    <col min="3602" max="3602" width="13.61328125" style="47" customWidth="1"/>
    <col min="3603" max="3603" width="23.15234375" style="47" customWidth="1"/>
    <col min="3604" max="3604" width="7.921875" style="47" bestFit="1" customWidth="1"/>
    <col min="3605" max="3835" width="7.4609375" style="47"/>
    <col min="3836" max="3836" width="4.15234375" style="47" customWidth="1"/>
    <col min="3837" max="3837" width="21" style="47" customWidth="1"/>
    <col min="3838" max="3838" width="9.84375" style="47" customWidth="1"/>
    <col min="3839" max="3839" width="9" style="47" customWidth="1"/>
    <col min="3840" max="3840" width="9.15234375" style="47" customWidth="1"/>
    <col min="3841" max="3841" width="7.53515625" style="47" customWidth="1"/>
    <col min="3842" max="3850" width="7.07421875" style="47" customWidth="1"/>
    <col min="3851" max="3851" width="8.84375" style="47" customWidth="1"/>
    <col min="3852" max="3852" width="12.4609375" style="47" customWidth="1"/>
    <col min="3853" max="3853" width="11.84375" style="47" customWidth="1"/>
    <col min="3854" max="3854" width="12.3828125" style="47" customWidth="1"/>
    <col min="3855" max="3855" width="9.84375" style="47" customWidth="1"/>
    <col min="3856" max="3856" width="12.15234375" style="47" customWidth="1"/>
    <col min="3857" max="3857" width="15.4609375" style="47" customWidth="1"/>
    <col min="3858" max="3858" width="13.61328125" style="47" customWidth="1"/>
    <col min="3859" max="3859" width="23.15234375" style="47" customWidth="1"/>
    <col min="3860" max="3860" width="7.921875" style="47" bestFit="1" customWidth="1"/>
    <col min="3861" max="4091" width="7.4609375" style="47"/>
    <col min="4092" max="4092" width="4.15234375" style="47" customWidth="1"/>
    <col min="4093" max="4093" width="21" style="47" customWidth="1"/>
    <col min="4094" max="4094" width="9.84375" style="47" customWidth="1"/>
    <col min="4095" max="4095" width="9" style="47" customWidth="1"/>
    <col min="4096" max="4096" width="9.15234375" style="47" customWidth="1"/>
    <col min="4097" max="4097" width="7.53515625" style="47" customWidth="1"/>
    <col min="4098" max="4106" width="7.07421875" style="47" customWidth="1"/>
    <col min="4107" max="4107" width="8.84375" style="47" customWidth="1"/>
    <col min="4108" max="4108" width="12.4609375" style="47" customWidth="1"/>
    <col min="4109" max="4109" width="11.84375" style="47" customWidth="1"/>
    <col min="4110" max="4110" width="12.3828125" style="47" customWidth="1"/>
    <col min="4111" max="4111" width="9.84375" style="47" customWidth="1"/>
    <col min="4112" max="4112" width="12.15234375" style="47" customWidth="1"/>
    <col min="4113" max="4113" width="15.4609375" style="47" customWidth="1"/>
    <col min="4114" max="4114" width="13.61328125" style="47" customWidth="1"/>
    <col min="4115" max="4115" width="23.15234375" style="47" customWidth="1"/>
    <col min="4116" max="4116" width="7.921875" style="47" bestFit="1" customWidth="1"/>
    <col min="4117" max="4347" width="7.4609375" style="47"/>
    <col min="4348" max="4348" width="4.15234375" style="47" customWidth="1"/>
    <col min="4349" max="4349" width="21" style="47" customWidth="1"/>
    <col min="4350" max="4350" width="9.84375" style="47" customWidth="1"/>
    <col min="4351" max="4351" width="9" style="47" customWidth="1"/>
    <col min="4352" max="4352" width="9.15234375" style="47" customWidth="1"/>
    <col min="4353" max="4353" width="7.53515625" style="47" customWidth="1"/>
    <col min="4354" max="4362" width="7.07421875" style="47" customWidth="1"/>
    <col min="4363" max="4363" width="8.84375" style="47" customWidth="1"/>
    <col min="4364" max="4364" width="12.4609375" style="47" customWidth="1"/>
    <col min="4365" max="4365" width="11.84375" style="47" customWidth="1"/>
    <col min="4366" max="4366" width="12.3828125" style="47" customWidth="1"/>
    <col min="4367" max="4367" width="9.84375" style="47" customWidth="1"/>
    <col min="4368" max="4368" width="12.15234375" style="47" customWidth="1"/>
    <col min="4369" max="4369" width="15.4609375" style="47" customWidth="1"/>
    <col min="4370" max="4370" width="13.61328125" style="47" customWidth="1"/>
    <col min="4371" max="4371" width="23.15234375" style="47" customWidth="1"/>
    <col min="4372" max="4372" width="7.921875" style="47" bestFit="1" customWidth="1"/>
    <col min="4373" max="4603" width="7.4609375" style="47"/>
    <col min="4604" max="4604" width="4.15234375" style="47" customWidth="1"/>
    <col min="4605" max="4605" width="21" style="47" customWidth="1"/>
    <col min="4606" max="4606" width="9.84375" style="47" customWidth="1"/>
    <col min="4607" max="4607" width="9" style="47" customWidth="1"/>
    <col min="4608" max="4608" width="9.15234375" style="47" customWidth="1"/>
    <col min="4609" max="4609" width="7.53515625" style="47" customWidth="1"/>
    <col min="4610" max="4618" width="7.07421875" style="47" customWidth="1"/>
    <col min="4619" max="4619" width="8.84375" style="47" customWidth="1"/>
    <col min="4620" max="4620" width="12.4609375" style="47" customWidth="1"/>
    <col min="4621" max="4621" width="11.84375" style="47" customWidth="1"/>
    <col min="4622" max="4622" width="12.3828125" style="47" customWidth="1"/>
    <col min="4623" max="4623" width="9.84375" style="47" customWidth="1"/>
    <col min="4624" max="4624" width="12.15234375" style="47" customWidth="1"/>
    <col min="4625" max="4625" width="15.4609375" style="47" customWidth="1"/>
    <col min="4626" max="4626" width="13.61328125" style="47" customWidth="1"/>
    <col min="4627" max="4627" width="23.15234375" style="47" customWidth="1"/>
    <col min="4628" max="4628" width="7.921875" style="47" bestFit="1" customWidth="1"/>
    <col min="4629" max="4859" width="7.4609375" style="47"/>
    <col min="4860" max="4860" width="4.15234375" style="47" customWidth="1"/>
    <col min="4861" max="4861" width="21" style="47" customWidth="1"/>
    <col min="4862" max="4862" width="9.84375" style="47" customWidth="1"/>
    <col min="4863" max="4863" width="9" style="47" customWidth="1"/>
    <col min="4864" max="4864" width="9.15234375" style="47" customWidth="1"/>
    <col min="4865" max="4865" width="7.53515625" style="47" customWidth="1"/>
    <col min="4866" max="4874" width="7.07421875" style="47" customWidth="1"/>
    <col min="4875" max="4875" width="8.84375" style="47" customWidth="1"/>
    <col min="4876" max="4876" width="12.4609375" style="47" customWidth="1"/>
    <col min="4877" max="4877" width="11.84375" style="47" customWidth="1"/>
    <col min="4878" max="4878" width="12.3828125" style="47" customWidth="1"/>
    <col min="4879" max="4879" width="9.84375" style="47" customWidth="1"/>
    <col min="4880" max="4880" width="12.15234375" style="47" customWidth="1"/>
    <col min="4881" max="4881" width="15.4609375" style="47" customWidth="1"/>
    <col min="4882" max="4882" width="13.61328125" style="47" customWidth="1"/>
    <col min="4883" max="4883" width="23.15234375" style="47" customWidth="1"/>
    <col min="4884" max="4884" width="7.921875" style="47" bestFit="1" customWidth="1"/>
    <col min="4885" max="5115" width="7.4609375" style="47"/>
    <col min="5116" max="5116" width="4.15234375" style="47" customWidth="1"/>
    <col min="5117" max="5117" width="21" style="47" customWidth="1"/>
    <col min="5118" max="5118" width="9.84375" style="47" customWidth="1"/>
    <col min="5119" max="5119" width="9" style="47" customWidth="1"/>
    <col min="5120" max="5120" width="9.15234375" style="47" customWidth="1"/>
    <col min="5121" max="5121" width="7.53515625" style="47" customWidth="1"/>
    <col min="5122" max="5130" width="7.07421875" style="47" customWidth="1"/>
    <col min="5131" max="5131" width="8.84375" style="47" customWidth="1"/>
    <col min="5132" max="5132" width="12.4609375" style="47" customWidth="1"/>
    <col min="5133" max="5133" width="11.84375" style="47" customWidth="1"/>
    <col min="5134" max="5134" width="12.3828125" style="47" customWidth="1"/>
    <col min="5135" max="5135" width="9.84375" style="47" customWidth="1"/>
    <col min="5136" max="5136" width="12.15234375" style="47" customWidth="1"/>
    <col min="5137" max="5137" width="15.4609375" style="47" customWidth="1"/>
    <col min="5138" max="5138" width="13.61328125" style="47" customWidth="1"/>
    <col min="5139" max="5139" width="23.15234375" style="47" customWidth="1"/>
    <col min="5140" max="5140" width="7.921875" style="47" bestFit="1" customWidth="1"/>
    <col min="5141" max="5371" width="7.4609375" style="47"/>
    <col min="5372" max="5372" width="4.15234375" style="47" customWidth="1"/>
    <col min="5373" max="5373" width="21" style="47" customWidth="1"/>
    <col min="5374" max="5374" width="9.84375" style="47" customWidth="1"/>
    <col min="5375" max="5375" width="9" style="47" customWidth="1"/>
    <col min="5376" max="5376" width="9.15234375" style="47" customWidth="1"/>
    <col min="5377" max="5377" width="7.53515625" style="47" customWidth="1"/>
    <col min="5378" max="5386" width="7.07421875" style="47" customWidth="1"/>
    <col min="5387" max="5387" width="8.84375" style="47" customWidth="1"/>
    <col min="5388" max="5388" width="12.4609375" style="47" customWidth="1"/>
    <col min="5389" max="5389" width="11.84375" style="47" customWidth="1"/>
    <col min="5390" max="5390" width="12.3828125" style="47" customWidth="1"/>
    <col min="5391" max="5391" width="9.84375" style="47" customWidth="1"/>
    <col min="5392" max="5392" width="12.15234375" style="47" customWidth="1"/>
    <col min="5393" max="5393" width="15.4609375" style="47" customWidth="1"/>
    <col min="5394" max="5394" width="13.61328125" style="47" customWidth="1"/>
    <col min="5395" max="5395" width="23.15234375" style="47" customWidth="1"/>
    <col min="5396" max="5396" width="7.921875" style="47" bestFit="1" customWidth="1"/>
    <col min="5397" max="5627" width="7.4609375" style="47"/>
    <col min="5628" max="5628" width="4.15234375" style="47" customWidth="1"/>
    <col min="5629" max="5629" width="21" style="47" customWidth="1"/>
    <col min="5630" max="5630" width="9.84375" style="47" customWidth="1"/>
    <col min="5631" max="5631" width="9" style="47" customWidth="1"/>
    <col min="5632" max="5632" width="9.15234375" style="47" customWidth="1"/>
    <col min="5633" max="5633" width="7.53515625" style="47" customWidth="1"/>
    <col min="5634" max="5642" width="7.07421875" style="47" customWidth="1"/>
    <col min="5643" max="5643" width="8.84375" style="47" customWidth="1"/>
    <col min="5644" max="5644" width="12.4609375" style="47" customWidth="1"/>
    <col min="5645" max="5645" width="11.84375" style="47" customWidth="1"/>
    <col min="5646" max="5646" width="12.3828125" style="47" customWidth="1"/>
    <col min="5647" max="5647" width="9.84375" style="47" customWidth="1"/>
    <col min="5648" max="5648" width="12.15234375" style="47" customWidth="1"/>
    <col min="5649" max="5649" width="15.4609375" style="47" customWidth="1"/>
    <col min="5650" max="5650" width="13.61328125" style="47" customWidth="1"/>
    <col min="5651" max="5651" width="23.15234375" style="47" customWidth="1"/>
    <col min="5652" max="5652" width="7.921875" style="47" bestFit="1" customWidth="1"/>
    <col min="5653" max="5883" width="7.4609375" style="47"/>
    <col min="5884" max="5884" width="4.15234375" style="47" customWidth="1"/>
    <col min="5885" max="5885" width="21" style="47" customWidth="1"/>
    <col min="5886" max="5886" width="9.84375" style="47" customWidth="1"/>
    <col min="5887" max="5887" width="9" style="47" customWidth="1"/>
    <col min="5888" max="5888" width="9.15234375" style="47" customWidth="1"/>
    <col min="5889" max="5889" width="7.53515625" style="47" customWidth="1"/>
    <col min="5890" max="5898" width="7.07421875" style="47" customWidth="1"/>
    <col min="5899" max="5899" width="8.84375" style="47" customWidth="1"/>
    <col min="5900" max="5900" width="12.4609375" style="47" customWidth="1"/>
    <col min="5901" max="5901" width="11.84375" style="47" customWidth="1"/>
    <col min="5902" max="5902" width="12.3828125" style="47" customWidth="1"/>
    <col min="5903" max="5903" width="9.84375" style="47" customWidth="1"/>
    <col min="5904" max="5904" width="12.15234375" style="47" customWidth="1"/>
    <col min="5905" max="5905" width="15.4609375" style="47" customWidth="1"/>
    <col min="5906" max="5906" width="13.61328125" style="47" customWidth="1"/>
    <col min="5907" max="5907" width="23.15234375" style="47" customWidth="1"/>
    <col min="5908" max="5908" width="7.921875" style="47" bestFit="1" customWidth="1"/>
    <col min="5909" max="6139" width="7.4609375" style="47"/>
    <col min="6140" max="6140" width="4.15234375" style="47" customWidth="1"/>
    <col min="6141" max="6141" width="21" style="47" customWidth="1"/>
    <col min="6142" max="6142" width="9.84375" style="47" customWidth="1"/>
    <col min="6143" max="6143" width="9" style="47" customWidth="1"/>
    <col min="6144" max="6144" width="9.15234375" style="47" customWidth="1"/>
    <col min="6145" max="6145" width="7.53515625" style="47" customWidth="1"/>
    <col min="6146" max="6154" width="7.07421875" style="47" customWidth="1"/>
    <col min="6155" max="6155" width="8.84375" style="47" customWidth="1"/>
    <col min="6156" max="6156" width="12.4609375" style="47" customWidth="1"/>
    <col min="6157" max="6157" width="11.84375" style="47" customWidth="1"/>
    <col min="6158" max="6158" width="12.3828125" style="47" customWidth="1"/>
    <col min="6159" max="6159" width="9.84375" style="47" customWidth="1"/>
    <col min="6160" max="6160" width="12.15234375" style="47" customWidth="1"/>
    <col min="6161" max="6161" width="15.4609375" style="47" customWidth="1"/>
    <col min="6162" max="6162" width="13.61328125" style="47" customWidth="1"/>
    <col min="6163" max="6163" width="23.15234375" style="47" customWidth="1"/>
    <col min="6164" max="6164" width="7.921875" style="47" bestFit="1" customWidth="1"/>
    <col min="6165" max="6395" width="7.4609375" style="47"/>
    <col min="6396" max="6396" width="4.15234375" style="47" customWidth="1"/>
    <col min="6397" max="6397" width="21" style="47" customWidth="1"/>
    <col min="6398" max="6398" width="9.84375" style="47" customWidth="1"/>
    <col min="6399" max="6399" width="9" style="47" customWidth="1"/>
    <col min="6400" max="6400" width="9.15234375" style="47" customWidth="1"/>
    <col min="6401" max="6401" width="7.53515625" style="47" customWidth="1"/>
    <col min="6402" max="6410" width="7.07421875" style="47" customWidth="1"/>
    <col min="6411" max="6411" width="8.84375" style="47" customWidth="1"/>
    <col min="6412" max="6412" width="12.4609375" style="47" customWidth="1"/>
    <col min="6413" max="6413" width="11.84375" style="47" customWidth="1"/>
    <col min="6414" max="6414" width="12.3828125" style="47" customWidth="1"/>
    <col min="6415" max="6415" width="9.84375" style="47" customWidth="1"/>
    <col min="6416" max="6416" width="12.15234375" style="47" customWidth="1"/>
    <col min="6417" max="6417" width="15.4609375" style="47" customWidth="1"/>
    <col min="6418" max="6418" width="13.61328125" style="47" customWidth="1"/>
    <col min="6419" max="6419" width="23.15234375" style="47" customWidth="1"/>
    <col min="6420" max="6420" width="7.921875" style="47" bestFit="1" customWidth="1"/>
    <col min="6421" max="6651" width="7.4609375" style="47"/>
    <col min="6652" max="6652" width="4.15234375" style="47" customWidth="1"/>
    <col min="6653" max="6653" width="21" style="47" customWidth="1"/>
    <col min="6654" max="6654" width="9.84375" style="47" customWidth="1"/>
    <col min="6655" max="6655" width="9" style="47" customWidth="1"/>
    <col min="6656" max="6656" width="9.15234375" style="47" customWidth="1"/>
    <col min="6657" max="6657" width="7.53515625" style="47" customWidth="1"/>
    <col min="6658" max="6666" width="7.07421875" style="47" customWidth="1"/>
    <col min="6667" max="6667" width="8.84375" style="47" customWidth="1"/>
    <col min="6668" max="6668" width="12.4609375" style="47" customWidth="1"/>
    <col min="6669" max="6669" width="11.84375" style="47" customWidth="1"/>
    <col min="6670" max="6670" width="12.3828125" style="47" customWidth="1"/>
    <col min="6671" max="6671" width="9.84375" style="47" customWidth="1"/>
    <col min="6672" max="6672" width="12.15234375" style="47" customWidth="1"/>
    <col min="6673" max="6673" width="15.4609375" style="47" customWidth="1"/>
    <col min="6674" max="6674" width="13.61328125" style="47" customWidth="1"/>
    <col min="6675" max="6675" width="23.15234375" style="47" customWidth="1"/>
    <col min="6676" max="6676" width="7.921875" style="47" bestFit="1" customWidth="1"/>
    <col min="6677" max="6907" width="7.4609375" style="47"/>
    <col min="6908" max="6908" width="4.15234375" style="47" customWidth="1"/>
    <col min="6909" max="6909" width="21" style="47" customWidth="1"/>
    <col min="6910" max="6910" width="9.84375" style="47" customWidth="1"/>
    <col min="6911" max="6911" width="9" style="47" customWidth="1"/>
    <col min="6912" max="6912" width="9.15234375" style="47" customWidth="1"/>
    <col min="6913" max="6913" width="7.53515625" style="47" customWidth="1"/>
    <col min="6914" max="6922" width="7.07421875" style="47" customWidth="1"/>
    <col min="6923" max="6923" width="8.84375" style="47" customWidth="1"/>
    <col min="6924" max="6924" width="12.4609375" style="47" customWidth="1"/>
    <col min="6925" max="6925" width="11.84375" style="47" customWidth="1"/>
    <col min="6926" max="6926" width="12.3828125" style="47" customWidth="1"/>
    <col min="6927" max="6927" width="9.84375" style="47" customWidth="1"/>
    <col min="6928" max="6928" width="12.15234375" style="47" customWidth="1"/>
    <col min="6929" max="6929" width="15.4609375" style="47" customWidth="1"/>
    <col min="6930" max="6930" width="13.61328125" style="47" customWidth="1"/>
    <col min="6931" max="6931" width="23.15234375" style="47" customWidth="1"/>
    <col min="6932" max="6932" width="7.921875" style="47" bestFit="1" customWidth="1"/>
    <col min="6933" max="7163" width="7.4609375" style="47"/>
    <col min="7164" max="7164" width="4.15234375" style="47" customWidth="1"/>
    <col min="7165" max="7165" width="21" style="47" customWidth="1"/>
    <col min="7166" max="7166" width="9.84375" style="47" customWidth="1"/>
    <col min="7167" max="7167" width="9" style="47" customWidth="1"/>
    <col min="7168" max="7168" width="9.15234375" style="47" customWidth="1"/>
    <col min="7169" max="7169" width="7.53515625" style="47" customWidth="1"/>
    <col min="7170" max="7178" width="7.07421875" style="47" customWidth="1"/>
    <col min="7179" max="7179" width="8.84375" style="47" customWidth="1"/>
    <col min="7180" max="7180" width="12.4609375" style="47" customWidth="1"/>
    <col min="7181" max="7181" width="11.84375" style="47" customWidth="1"/>
    <col min="7182" max="7182" width="12.3828125" style="47" customWidth="1"/>
    <col min="7183" max="7183" width="9.84375" style="47" customWidth="1"/>
    <col min="7184" max="7184" width="12.15234375" style="47" customWidth="1"/>
    <col min="7185" max="7185" width="15.4609375" style="47" customWidth="1"/>
    <col min="7186" max="7186" width="13.61328125" style="47" customWidth="1"/>
    <col min="7187" max="7187" width="23.15234375" style="47" customWidth="1"/>
    <col min="7188" max="7188" width="7.921875" style="47" bestFit="1" customWidth="1"/>
    <col min="7189" max="7419" width="7.4609375" style="47"/>
    <col min="7420" max="7420" width="4.15234375" style="47" customWidth="1"/>
    <col min="7421" max="7421" width="21" style="47" customWidth="1"/>
    <col min="7422" max="7422" width="9.84375" style="47" customWidth="1"/>
    <col min="7423" max="7423" width="9" style="47" customWidth="1"/>
    <col min="7424" max="7424" width="9.15234375" style="47" customWidth="1"/>
    <col min="7425" max="7425" width="7.53515625" style="47" customWidth="1"/>
    <col min="7426" max="7434" width="7.07421875" style="47" customWidth="1"/>
    <col min="7435" max="7435" width="8.84375" style="47" customWidth="1"/>
    <col min="7436" max="7436" width="12.4609375" style="47" customWidth="1"/>
    <col min="7437" max="7437" width="11.84375" style="47" customWidth="1"/>
    <col min="7438" max="7438" width="12.3828125" style="47" customWidth="1"/>
    <col min="7439" max="7439" width="9.84375" style="47" customWidth="1"/>
    <col min="7440" max="7440" width="12.15234375" style="47" customWidth="1"/>
    <col min="7441" max="7441" width="15.4609375" style="47" customWidth="1"/>
    <col min="7442" max="7442" width="13.61328125" style="47" customWidth="1"/>
    <col min="7443" max="7443" width="23.15234375" style="47" customWidth="1"/>
    <col min="7444" max="7444" width="7.921875" style="47" bestFit="1" customWidth="1"/>
    <col min="7445" max="7675" width="7.4609375" style="47"/>
    <col min="7676" max="7676" width="4.15234375" style="47" customWidth="1"/>
    <col min="7677" max="7677" width="21" style="47" customWidth="1"/>
    <col min="7678" max="7678" width="9.84375" style="47" customWidth="1"/>
    <col min="7679" max="7679" width="9" style="47" customWidth="1"/>
    <col min="7680" max="7680" width="9.15234375" style="47" customWidth="1"/>
    <col min="7681" max="7681" width="7.53515625" style="47" customWidth="1"/>
    <col min="7682" max="7690" width="7.07421875" style="47" customWidth="1"/>
    <col min="7691" max="7691" width="8.84375" style="47" customWidth="1"/>
    <col min="7692" max="7692" width="12.4609375" style="47" customWidth="1"/>
    <col min="7693" max="7693" width="11.84375" style="47" customWidth="1"/>
    <col min="7694" max="7694" width="12.3828125" style="47" customWidth="1"/>
    <col min="7695" max="7695" width="9.84375" style="47" customWidth="1"/>
    <col min="7696" max="7696" width="12.15234375" style="47" customWidth="1"/>
    <col min="7697" max="7697" width="15.4609375" style="47" customWidth="1"/>
    <col min="7698" max="7698" width="13.61328125" style="47" customWidth="1"/>
    <col min="7699" max="7699" width="23.15234375" style="47" customWidth="1"/>
    <col min="7700" max="7700" width="7.921875" style="47" bestFit="1" customWidth="1"/>
    <col min="7701" max="7931" width="7.4609375" style="47"/>
    <col min="7932" max="7932" width="4.15234375" style="47" customWidth="1"/>
    <col min="7933" max="7933" width="21" style="47" customWidth="1"/>
    <col min="7934" max="7934" width="9.84375" style="47" customWidth="1"/>
    <col min="7935" max="7935" width="9" style="47" customWidth="1"/>
    <col min="7936" max="7936" width="9.15234375" style="47" customWidth="1"/>
    <col min="7937" max="7937" width="7.53515625" style="47" customWidth="1"/>
    <col min="7938" max="7946" width="7.07421875" style="47" customWidth="1"/>
    <col min="7947" max="7947" width="8.84375" style="47" customWidth="1"/>
    <col min="7948" max="7948" width="12.4609375" style="47" customWidth="1"/>
    <col min="7949" max="7949" width="11.84375" style="47" customWidth="1"/>
    <col min="7950" max="7950" width="12.3828125" style="47" customWidth="1"/>
    <col min="7951" max="7951" width="9.84375" style="47" customWidth="1"/>
    <col min="7952" max="7952" width="12.15234375" style="47" customWidth="1"/>
    <col min="7953" max="7953" width="15.4609375" style="47" customWidth="1"/>
    <col min="7954" max="7954" width="13.61328125" style="47" customWidth="1"/>
    <col min="7955" max="7955" width="23.15234375" style="47" customWidth="1"/>
    <col min="7956" max="7956" width="7.921875" style="47" bestFit="1" customWidth="1"/>
    <col min="7957" max="8187" width="7.4609375" style="47"/>
    <col min="8188" max="8188" width="4.15234375" style="47" customWidth="1"/>
    <col min="8189" max="8189" width="21" style="47" customWidth="1"/>
    <col min="8190" max="8190" width="9.84375" style="47" customWidth="1"/>
    <col min="8191" max="8191" width="9" style="47" customWidth="1"/>
    <col min="8192" max="8192" width="9.15234375" style="47" customWidth="1"/>
    <col min="8193" max="8193" width="7.53515625" style="47" customWidth="1"/>
    <col min="8194" max="8202" width="7.07421875" style="47" customWidth="1"/>
    <col min="8203" max="8203" width="8.84375" style="47" customWidth="1"/>
    <col min="8204" max="8204" width="12.4609375" style="47" customWidth="1"/>
    <col min="8205" max="8205" width="11.84375" style="47" customWidth="1"/>
    <col min="8206" max="8206" width="12.3828125" style="47" customWidth="1"/>
    <col min="8207" max="8207" width="9.84375" style="47" customWidth="1"/>
    <col min="8208" max="8208" width="12.15234375" style="47" customWidth="1"/>
    <col min="8209" max="8209" width="15.4609375" style="47" customWidth="1"/>
    <col min="8210" max="8210" width="13.61328125" style="47" customWidth="1"/>
    <col min="8211" max="8211" width="23.15234375" style="47" customWidth="1"/>
    <col min="8212" max="8212" width="7.921875" style="47" bestFit="1" customWidth="1"/>
    <col min="8213" max="8443" width="7.4609375" style="47"/>
    <col min="8444" max="8444" width="4.15234375" style="47" customWidth="1"/>
    <col min="8445" max="8445" width="21" style="47" customWidth="1"/>
    <col min="8446" max="8446" width="9.84375" style="47" customWidth="1"/>
    <col min="8447" max="8447" width="9" style="47" customWidth="1"/>
    <col min="8448" max="8448" width="9.15234375" style="47" customWidth="1"/>
    <col min="8449" max="8449" width="7.53515625" style="47" customWidth="1"/>
    <col min="8450" max="8458" width="7.07421875" style="47" customWidth="1"/>
    <col min="8459" max="8459" width="8.84375" style="47" customWidth="1"/>
    <col min="8460" max="8460" width="12.4609375" style="47" customWidth="1"/>
    <col min="8461" max="8461" width="11.84375" style="47" customWidth="1"/>
    <col min="8462" max="8462" width="12.3828125" style="47" customWidth="1"/>
    <col min="8463" max="8463" width="9.84375" style="47" customWidth="1"/>
    <col min="8464" max="8464" width="12.15234375" style="47" customWidth="1"/>
    <col min="8465" max="8465" width="15.4609375" style="47" customWidth="1"/>
    <col min="8466" max="8466" width="13.61328125" style="47" customWidth="1"/>
    <col min="8467" max="8467" width="23.15234375" style="47" customWidth="1"/>
    <col min="8468" max="8468" width="7.921875" style="47" bestFit="1" customWidth="1"/>
    <col min="8469" max="8699" width="7.4609375" style="47"/>
    <col min="8700" max="8700" width="4.15234375" style="47" customWidth="1"/>
    <col min="8701" max="8701" width="21" style="47" customWidth="1"/>
    <col min="8702" max="8702" width="9.84375" style="47" customWidth="1"/>
    <col min="8703" max="8703" width="9" style="47" customWidth="1"/>
    <col min="8704" max="8704" width="9.15234375" style="47" customWidth="1"/>
    <col min="8705" max="8705" width="7.53515625" style="47" customWidth="1"/>
    <col min="8706" max="8714" width="7.07421875" style="47" customWidth="1"/>
    <col min="8715" max="8715" width="8.84375" style="47" customWidth="1"/>
    <col min="8716" max="8716" width="12.4609375" style="47" customWidth="1"/>
    <col min="8717" max="8717" width="11.84375" style="47" customWidth="1"/>
    <col min="8718" max="8718" width="12.3828125" style="47" customWidth="1"/>
    <col min="8719" max="8719" width="9.84375" style="47" customWidth="1"/>
    <col min="8720" max="8720" width="12.15234375" style="47" customWidth="1"/>
    <col min="8721" max="8721" width="15.4609375" style="47" customWidth="1"/>
    <col min="8722" max="8722" width="13.61328125" style="47" customWidth="1"/>
    <col min="8723" max="8723" width="23.15234375" style="47" customWidth="1"/>
    <col min="8724" max="8724" width="7.921875" style="47" bestFit="1" customWidth="1"/>
    <col min="8725" max="8955" width="7.4609375" style="47"/>
    <col min="8956" max="8956" width="4.15234375" style="47" customWidth="1"/>
    <col min="8957" max="8957" width="21" style="47" customWidth="1"/>
    <col min="8958" max="8958" width="9.84375" style="47" customWidth="1"/>
    <col min="8959" max="8959" width="9" style="47" customWidth="1"/>
    <col min="8960" max="8960" width="9.15234375" style="47" customWidth="1"/>
    <col min="8961" max="8961" width="7.53515625" style="47" customWidth="1"/>
    <col min="8962" max="8970" width="7.07421875" style="47" customWidth="1"/>
    <col min="8971" max="8971" width="8.84375" style="47" customWidth="1"/>
    <col min="8972" max="8972" width="12.4609375" style="47" customWidth="1"/>
    <col min="8973" max="8973" width="11.84375" style="47" customWidth="1"/>
    <col min="8974" max="8974" width="12.3828125" style="47" customWidth="1"/>
    <col min="8975" max="8975" width="9.84375" style="47" customWidth="1"/>
    <col min="8976" max="8976" width="12.15234375" style="47" customWidth="1"/>
    <col min="8977" max="8977" width="15.4609375" style="47" customWidth="1"/>
    <col min="8978" max="8978" width="13.61328125" style="47" customWidth="1"/>
    <col min="8979" max="8979" width="23.15234375" style="47" customWidth="1"/>
    <col min="8980" max="8980" width="7.921875" style="47" bestFit="1" customWidth="1"/>
    <col min="8981" max="9211" width="7.4609375" style="47"/>
    <col min="9212" max="9212" width="4.15234375" style="47" customWidth="1"/>
    <col min="9213" max="9213" width="21" style="47" customWidth="1"/>
    <col min="9214" max="9214" width="9.84375" style="47" customWidth="1"/>
    <col min="9215" max="9215" width="9" style="47" customWidth="1"/>
    <col min="9216" max="9216" width="9.15234375" style="47" customWidth="1"/>
    <col min="9217" max="9217" width="7.53515625" style="47" customWidth="1"/>
    <col min="9218" max="9226" width="7.07421875" style="47" customWidth="1"/>
    <col min="9227" max="9227" width="8.84375" style="47" customWidth="1"/>
    <col min="9228" max="9228" width="12.4609375" style="47" customWidth="1"/>
    <col min="9229" max="9229" width="11.84375" style="47" customWidth="1"/>
    <col min="9230" max="9230" width="12.3828125" style="47" customWidth="1"/>
    <col min="9231" max="9231" width="9.84375" style="47" customWidth="1"/>
    <col min="9232" max="9232" width="12.15234375" style="47" customWidth="1"/>
    <col min="9233" max="9233" width="15.4609375" style="47" customWidth="1"/>
    <col min="9234" max="9234" width="13.61328125" style="47" customWidth="1"/>
    <col min="9235" max="9235" width="23.15234375" style="47" customWidth="1"/>
    <col min="9236" max="9236" width="7.921875" style="47" bestFit="1" customWidth="1"/>
    <col min="9237" max="9467" width="7.4609375" style="47"/>
    <col min="9468" max="9468" width="4.15234375" style="47" customWidth="1"/>
    <col min="9469" max="9469" width="21" style="47" customWidth="1"/>
    <col min="9470" max="9470" width="9.84375" style="47" customWidth="1"/>
    <col min="9471" max="9471" width="9" style="47" customWidth="1"/>
    <col min="9472" max="9472" width="9.15234375" style="47" customWidth="1"/>
    <col min="9473" max="9473" width="7.53515625" style="47" customWidth="1"/>
    <col min="9474" max="9482" width="7.07421875" style="47" customWidth="1"/>
    <col min="9483" max="9483" width="8.84375" style="47" customWidth="1"/>
    <col min="9484" max="9484" width="12.4609375" style="47" customWidth="1"/>
    <col min="9485" max="9485" width="11.84375" style="47" customWidth="1"/>
    <col min="9486" max="9486" width="12.3828125" style="47" customWidth="1"/>
    <col min="9487" max="9487" width="9.84375" style="47" customWidth="1"/>
    <col min="9488" max="9488" width="12.15234375" style="47" customWidth="1"/>
    <col min="9489" max="9489" width="15.4609375" style="47" customWidth="1"/>
    <col min="9490" max="9490" width="13.61328125" style="47" customWidth="1"/>
    <col min="9491" max="9491" width="23.15234375" style="47" customWidth="1"/>
    <col min="9492" max="9492" width="7.921875" style="47" bestFit="1" customWidth="1"/>
    <col min="9493" max="9723" width="7.4609375" style="47"/>
    <col min="9724" max="9724" width="4.15234375" style="47" customWidth="1"/>
    <col min="9725" max="9725" width="21" style="47" customWidth="1"/>
    <col min="9726" max="9726" width="9.84375" style="47" customWidth="1"/>
    <col min="9727" max="9727" width="9" style="47" customWidth="1"/>
    <col min="9728" max="9728" width="9.15234375" style="47" customWidth="1"/>
    <col min="9729" max="9729" width="7.53515625" style="47" customWidth="1"/>
    <col min="9730" max="9738" width="7.07421875" style="47" customWidth="1"/>
    <col min="9739" max="9739" width="8.84375" style="47" customWidth="1"/>
    <col min="9740" max="9740" width="12.4609375" style="47" customWidth="1"/>
    <col min="9741" max="9741" width="11.84375" style="47" customWidth="1"/>
    <col min="9742" max="9742" width="12.3828125" style="47" customWidth="1"/>
    <col min="9743" max="9743" width="9.84375" style="47" customWidth="1"/>
    <col min="9744" max="9744" width="12.15234375" style="47" customWidth="1"/>
    <col min="9745" max="9745" width="15.4609375" style="47" customWidth="1"/>
    <col min="9746" max="9746" width="13.61328125" style="47" customWidth="1"/>
    <col min="9747" max="9747" width="23.15234375" style="47" customWidth="1"/>
    <col min="9748" max="9748" width="7.921875" style="47" bestFit="1" customWidth="1"/>
    <col min="9749" max="9979" width="7.4609375" style="47"/>
    <col min="9980" max="9980" width="4.15234375" style="47" customWidth="1"/>
    <col min="9981" max="9981" width="21" style="47" customWidth="1"/>
    <col min="9982" max="9982" width="9.84375" style="47" customWidth="1"/>
    <col min="9983" max="9983" width="9" style="47" customWidth="1"/>
    <col min="9984" max="9984" width="9.15234375" style="47" customWidth="1"/>
    <col min="9985" max="9985" width="7.53515625" style="47" customWidth="1"/>
    <col min="9986" max="9994" width="7.07421875" style="47" customWidth="1"/>
    <col min="9995" max="9995" width="8.84375" style="47" customWidth="1"/>
    <col min="9996" max="9996" width="12.4609375" style="47" customWidth="1"/>
    <col min="9997" max="9997" width="11.84375" style="47" customWidth="1"/>
    <col min="9998" max="9998" width="12.3828125" style="47" customWidth="1"/>
    <col min="9999" max="9999" width="9.84375" style="47" customWidth="1"/>
    <col min="10000" max="10000" width="12.15234375" style="47" customWidth="1"/>
    <col min="10001" max="10001" width="15.4609375" style="47" customWidth="1"/>
    <col min="10002" max="10002" width="13.61328125" style="47" customWidth="1"/>
    <col min="10003" max="10003" width="23.15234375" style="47" customWidth="1"/>
    <col min="10004" max="10004" width="7.921875" style="47" bestFit="1" customWidth="1"/>
    <col min="10005" max="10235" width="7.4609375" style="47"/>
    <col min="10236" max="10236" width="4.15234375" style="47" customWidth="1"/>
    <col min="10237" max="10237" width="21" style="47" customWidth="1"/>
    <col min="10238" max="10238" width="9.84375" style="47" customWidth="1"/>
    <col min="10239" max="10239" width="9" style="47" customWidth="1"/>
    <col min="10240" max="10240" width="9.15234375" style="47" customWidth="1"/>
    <col min="10241" max="10241" width="7.53515625" style="47" customWidth="1"/>
    <col min="10242" max="10250" width="7.07421875" style="47" customWidth="1"/>
    <col min="10251" max="10251" width="8.84375" style="47" customWidth="1"/>
    <col min="10252" max="10252" width="12.4609375" style="47" customWidth="1"/>
    <col min="10253" max="10253" width="11.84375" style="47" customWidth="1"/>
    <col min="10254" max="10254" width="12.3828125" style="47" customWidth="1"/>
    <col min="10255" max="10255" width="9.84375" style="47" customWidth="1"/>
    <col min="10256" max="10256" width="12.15234375" style="47" customWidth="1"/>
    <col min="10257" max="10257" width="15.4609375" style="47" customWidth="1"/>
    <col min="10258" max="10258" width="13.61328125" style="47" customWidth="1"/>
    <col min="10259" max="10259" width="23.15234375" style="47" customWidth="1"/>
    <col min="10260" max="10260" width="7.921875" style="47" bestFit="1" customWidth="1"/>
    <col min="10261" max="10491" width="7.4609375" style="47"/>
    <col min="10492" max="10492" width="4.15234375" style="47" customWidth="1"/>
    <col min="10493" max="10493" width="21" style="47" customWidth="1"/>
    <col min="10494" max="10494" width="9.84375" style="47" customWidth="1"/>
    <col min="10495" max="10495" width="9" style="47" customWidth="1"/>
    <col min="10496" max="10496" width="9.15234375" style="47" customWidth="1"/>
    <col min="10497" max="10497" width="7.53515625" style="47" customWidth="1"/>
    <col min="10498" max="10506" width="7.07421875" style="47" customWidth="1"/>
    <col min="10507" max="10507" width="8.84375" style="47" customWidth="1"/>
    <col min="10508" max="10508" width="12.4609375" style="47" customWidth="1"/>
    <col min="10509" max="10509" width="11.84375" style="47" customWidth="1"/>
    <col min="10510" max="10510" width="12.3828125" style="47" customWidth="1"/>
    <col min="10511" max="10511" width="9.84375" style="47" customWidth="1"/>
    <col min="10512" max="10512" width="12.15234375" style="47" customWidth="1"/>
    <col min="10513" max="10513" width="15.4609375" style="47" customWidth="1"/>
    <col min="10514" max="10514" width="13.61328125" style="47" customWidth="1"/>
    <col min="10515" max="10515" width="23.15234375" style="47" customWidth="1"/>
    <col min="10516" max="10516" width="7.921875" style="47" bestFit="1" customWidth="1"/>
    <col min="10517" max="10747" width="7.4609375" style="47"/>
    <col min="10748" max="10748" width="4.15234375" style="47" customWidth="1"/>
    <col min="10749" max="10749" width="21" style="47" customWidth="1"/>
    <col min="10750" max="10750" width="9.84375" style="47" customWidth="1"/>
    <col min="10751" max="10751" width="9" style="47" customWidth="1"/>
    <col min="10752" max="10752" width="9.15234375" style="47" customWidth="1"/>
    <col min="10753" max="10753" width="7.53515625" style="47" customWidth="1"/>
    <col min="10754" max="10762" width="7.07421875" style="47" customWidth="1"/>
    <col min="10763" max="10763" width="8.84375" style="47" customWidth="1"/>
    <col min="10764" max="10764" width="12.4609375" style="47" customWidth="1"/>
    <col min="10765" max="10765" width="11.84375" style="47" customWidth="1"/>
    <col min="10766" max="10766" width="12.3828125" style="47" customWidth="1"/>
    <col min="10767" max="10767" width="9.84375" style="47" customWidth="1"/>
    <col min="10768" max="10768" width="12.15234375" style="47" customWidth="1"/>
    <col min="10769" max="10769" width="15.4609375" style="47" customWidth="1"/>
    <col min="10770" max="10770" width="13.61328125" style="47" customWidth="1"/>
    <col min="10771" max="10771" width="23.15234375" style="47" customWidth="1"/>
    <col min="10772" max="10772" width="7.921875" style="47" bestFit="1" customWidth="1"/>
    <col min="10773" max="11003" width="7.4609375" style="47"/>
    <col min="11004" max="11004" width="4.15234375" style="47" customWidth="1"/>
    <col min="11005" max="11005" width="21" style="47" customWidth="1"/>
    <col min="11006" max="11006" width="9.84375" style="47" customWidth="1"/>
    <col min="11007" max="11007" width="9" style="47" customWidth="1"/>
    <col min="11008" max="11008" width="9.15234375" style="47" customWidth="1"/>
    <col min="11009" max="11009" width="7.53515625" style="47" customWidth="1"/>
    <col min="11010" max="11018" width="7.07421875" style="47" customWidth="1"/>
    <col min="11019" max="11019" width="8.84375" style="47" customWidth="1"/>
    <col min="11020" max="11020" width="12.4609375" style="47" customWidth="1"/>
    <col min="11021" max="11021" width="11.84375" style="47" customWidth="1"/>
    <col min="11022" max="11022" width="12.3828125" style="47" customWidth="1"/>
    <col min="11023" max="11023" width="9.84375" style="47" customWidth="1"/>
    <col min="11024" max="11024" width="12.15234375" style="47" customWidth="1"/>
    <col min="11025" max="11025" width="15.4609375" style="47" customWidth="1"/>
    <col min="11026" max="11026" width="13.61328125" style="47" customWidth="1"/>
    <col min="11027" max="11027" width="23.15234375" style="47" customWidth="1"/>
    <col min="11028" max="11028" width="7.921875" style="47" bestFit="1" customWidth="1"/>
    <col min="11029" max="11259" width="7.4609375" style="47"/>
    <col min="11260" max="11260" width="4.15234375" style="47" customWidth="1"/>
    <col min="11261" max="11261" width="21" style="47" customWidth="1"/>
    <col min="11262" max="11262" width="9.84375" style="47" customWidth="1"/>
    <col min="11263" max="11263" width="9" style="47" customWidth="1"/>
    <col min="11264" max="11264" width="9.15234375" style="47" customWidth="1"/>
    <col min="11265" max="11265" width="7.53515625" style="47" customWidth="1"/>
    <col min="11266" max="11274" width="7.07421875" style="47" customWidth="1"/>
    <col min="11275" max="11275" width="8.84375" style="47" customWidth="1"/>
    <col min="11276" max="11276" width="12.4609375" style="47" customWidth="1"/>
    <col min="11277" max="11277" width="11.84375" style="47" customWidth="1"/>
    <col min="11278" max="11278" width="12.3828125" style="47" customWidth="1"/>
    <col min="11279" max="11279" width="9.84375" style="47" customWidth="1"/>
    <col min="11280" max="11280" width="12.15234375" style="47" customWidth="1"/>
    <col min="11281" max="11281" width="15.4609375" style="47" customWidth="1"/>
    <col min="11282" max="11282" width="13.61328125" style="47" customWidth="1"/>
    <col min="11283" max="11283" width="23.15234375" style="47" customWidth="1"/>
    <col min="11284" max="11284" width="7.921875" style="47" bestFit="1" customWidth="1"/>
    <col min="11285" max="11515" width="7.4609375" style="47"/>
    <col min="11516" max="11516" width="4.15234375" style="47" customWidth="1"/>
    <col min="11517" max="11517" width="21" style="47" customWidth="1"/>
    <col min="11518" max="11518" width="9.84375" style="47" customWidth="1"/>
    <col min="11519" max="11519" width="9" style="47" customWidth="1"/>
    <col min="11520" max="11520" width="9.15234375" style="47" customWidth="1"/>
    <col min="11521" max="11521" width="7.53515625" style="47" customWidth="1"/>
    <col min="11522" max="11530" width="7.07421875" style="47" customWidth="1"/>
    <col min="11531" max="11531" width="8.84375" style="47" customWidth="1"/>
    <col min="11532" max="11532" width="12.4609375" style="47" customWidth="1"/>
    <col min="11533" max="11533" width="11.84375" style="47" customWidth="1"/>
    <col min="11534" max="11534" width="12.3828125" style="47" customWidth="1"/>
    <col min="11535" max="11535" width="9.84375" style="47" customWidth="1"/>
    <col min="11536" max="11536" width="12.15234375" style="47" customWidth="1"/>
    <col min="11537" max="11537" width="15.4609375" style="47" customWidth="1"/>
    <col min="11538" max="11538" width="13.61328125" style="47" customWidth="1"/>
    <col min="11539" max="11539" width="23.15234375" style="47" customWidth="1"/>
    <col min="11540" max="11540" width="7.921875" style="47" bestFit="1" customWidth="1"/>
    <col min="11541" max="11771" width="7.4609375" style="47"/>
    <col min="11772" max="11772" width="4.15234375" style="47" customWidth="1"/>
    <col min="11773" max="11773" width="21" style="47" customWidth="1"/>
    <col min="11774" max="11774" width="9.84375" style="47" customWidth="1"/>
    <col min="11775" max="11775" width="9" style="47" customWidth="1"/>
    <col min="11776" max="11776" width="9.15234375" style="47" customWidth="1"/>
    <col min="11777" max="11777" width="7.53515625" style="47" customWidth="1"/>
    <col min="11778" max="11786" width="7.07421875" style="47" customWidth="1"/>
    <col min="11787" max="11787" width="8.84375" style="47" customWidth="1"/>
    <col min="11788" max="11788" width="12.4609375" style="47" customWidth="1"/>
    <col min="11789" max="11789" width="11.84375" style="47" customWidth="1"/>
    <col min="11790" max="11790" width="12.3828125" style="47" customWidth="1"/>
    <col min="11791" max="11791" width="9.84375" style="47" customWidth="1"/>
    <col min="11792" max="11792" width="12.15234375" style="47" customWidth="1"/>
    <col min="11793" max="11793" width="15.4609375" style="47" customWidth="1"/>
    <col min="11794" max="11794" width="13.61328125" style="47" customWidth="1"/>
    <col min="11795" max="11795" width="23.15234375" style="47" customWidth="1"/>
    <col min="11796" max="11796" width="7.921875" style="47" bestFit="1" customWidth="1"/>
    <col min="11797" max="12027" width="7.4609375" style="47"/>
    <col min="12028" max="12028" width="4.15234375" style="47" customWidth="1"/>
    <col min="12029" max="12029" width="21" style="47" customWidth="1"/>
    <col min="12030" max="12030" width="9.84375" style="47" customWidth="1"/>
    <col min="12031" max="12031" width="9" style="47" customWidth="1"/>
    <col min="12032" max="12032" width="9.15234375" style="47" customWidth="1"/>
    <col min="12033" max="12033" width="7.53515625" style="47" customWidth="1"/>
    <col min="12034" max="12042" width="7.07421875" style="47" customWidth="1"/>
    <col min="12043" max="12043" width="8.84375" style="47" customWidth="1"/>
    <col min="12044" max="12044" width="12.4609375" style="47" customWidth="1"/>
    <col min="12045" max="12045" width="11.84375" style="47" customWidth="1"/>
    <col min="12046" max="12046" width="12.3828125" style="47" customWidth="1"/>
    <col min="12047" max="12047" width="9.84375" style="47" customWidth="1"/>
    <col min="12048" max="12048" width="12.15234375" style="47" customWidth="1"/>
    <col min="12049" max="12049" width="15.4609375" style="47" customWidth="1"/>
    <col min="12050" max="12050" width="13.61328125" style="47" customWidth="1"/>
    <col min="12051" max="12051" width="23.15234375" style="47" customWidth="1"/>
    <col min="12052" max="12052" width="7.921875" style="47" bestFit="1" customWidth="1"/>
    <col min="12053" max="12283" width="7.4609375" style="47"/>
    <col min="12284" max="12284" width="4.15234375" style="47" customWidth="1"/>
    <col min="12285" max="12285" width="21" style="47" customWidth="1"/>
    <col min="12286" max="12286" width="9.84375" style="47" customWidth="1"/>
    <col min="12287" max="12287" width="9" style="47" customWidth="1"/>
    <col min="12288" max="12288" width="9.15234375" style="47" customWidth="1"/>
    <col min="12289" max="12289" width="7.53515625" style="47" customWidth="1"/>
    <col min="12290" max="12298" width="7.07421875" style="47" customWidth="1"/>
    <col min="12299" max="12299" width="8.84375" style="47" customWidth="1"/>
    <col min="12300" max="12300" width="12.4609375" style="47" customWidth="1"/>
    <col min="12301" max="12301" width="11.84375" style="47" customWidth="1"/>
    <col min="12302" max="12302" width="12.3828125" style="47" customWidth="1"/>
    <col min="12303" max="12303" width="9.84375" style="47" customWidth="1"/>
    <col min="12304" max="12304" width="12.15234375" style="47" customWidth="1"/>
    <col min="12305" max="12305" width="15.4609375" style="47" customWidth="1"/>
    <col min="12306" max="12306" width="13.61328125" style="47" customWidth="1"/>
    <col min="12307" max="12307" width="23.15234375" style="47" customWidth="1"/>
    <col min="12308" max="12308" width="7.921875" style="47" bestFit="1" customWidth="1"/>
    <col min="12309" max="12539" width="7.4609375" style="47"/>
    <col min="12540" max="12540" width="4.15234375" style="47" customWidth="1"/>
    <col min="12541" max="12541" width="21" style="47" customWidth="1"/>
    <col min="12542" max="12542" width="9.84375" style="47" customWidth="1"/>
    <col min="12543" max="12543" width="9" style="47" customWidth="1"/>
    <col min="12544" max="12544" width="9.15234375" style="47" customWidth="1"/>
    <col min="12545" max="12545" width="7.53515625" style="47" customWidth="1"/>
    <col min="12546" max="12554" width="7.07421875" style="47" customWidth="1"/>
    <col min="12555" max="12555" width="8.84375" style="47" customWidth="1"/>
    <col min="12556" max="12556" width="12.4609375" style="47" customWidth="1"/>
    <col min="12557" max="12557" width="11.84375" style="47" customWidth="1"/>
    <col min="12558" max="12558" width="12.3828125" style="47" customWidth="1"/>
    <col min="12559" max="12559" width="9.84375" style="47" customWidth="1"/>
    <col min="12560" max="12560" width="12.15234375" style="47" customWidth="1"/>
    <col min="12561" max="12561" width="15.4609375" style="47" customWidth="1"/>
    <col min="12562" max="12562" width="13.61328125" style="47" customWidth="1"/>
    <col min="12563" max="12563" width="23.15234375" style="47" customWidth="1"/>
    <col min="12564" max="12564" width="7.921875" style="47" bestFit="1" customWidth="1"/>
    <col min="12565" max="12795" width="7.4609375" style="47"/>
    <col min="12796" max="12796" width="4.15234375" style="47" customWidth="1"/>
    <col min="12797" max="12797" width="21" style="47" customWidth="1"/>
    <col min="12798" max="12798" width="9.84375" style="47" customWidth="1"/>
    <col min="12799" max="12799" width="9" style="47" customWidth="1"/>
    <col min="12800" max="12800" width="9.15234375" style="47" customWidth="1"/>
    <col min="12801" max="12801" width="7.53515625" style="47" customWidth="1"/>
    <col min="12802" max="12810" width="7.07421875" style="47" customWidth="1"/>
    <col min="12811" max="12811" width="8.84375" style="47" customWidth="1"/>
    <col min="12812" max="12812" width="12.4609375" style="47" customWidth="1"/>
    <col min="12813" max="12813" width="11.84375" style="47" customWidth="1"/>
    <col min="12814" max="12814" width="12.3828125" style="47" customWidth="1"/>
    <col min="12815" max="12815" width="9.84375" style="47" customWidth="1"/>
    <col min="12816" max="12816" width="12.15234375" style="47" customWidth="1"/>
    <col min="12817" max="12817" width="15.4609375" style="47" customWidth="1"/>
    <col min="12818" max="12818" width="13.61328125" style="47" customWidth="1"/>
    <col min="12819" max="12819" width="23.15234375" style="47" customWidth="1"/>
    <col min="12820" max="12820" width="7.921875" style="47" bestFit="1" customWidth="1"/>
    <col min="12821" max="13051" width="7.4609375" style="47"/>
    <col min="13052" max="13052" width="4.15234375" style="47" customWidth="1"/>
    <col min="13053" max="13053" width="21" style="47" customWidth="1"/>
    <col min="13054" max="13054" width="9.84375" style="47" customWidth="1"/>
    <col min="13055" max="13055" width="9" style="47" customWidth="1"/>
    <col min="13056" max="13056" width="9.15234375" style="47" customWidth="1"/>
    <col min="13057" max="13057" width="7.53515625" style="47" customWidth="1"/>
    <col min="13058" max="13066" width="7.07421875" style="47" customWidth="1"/>
    <col min="13067" max="13067" width="8.84375" style="47" customWidth="1"/>
    <col min="13068" max="13068" width="12.4609375" style="47" customWidth="1"/>
    <col min="13069" max="13069" width="11.84375" style="47" customWidth="1"/>
    <col min="13070" max="13070" width="12.3828125" style="47" customWidth="1"/>
    <col min="13071" max="13071" width="9.84375" style="47" customWidth="1"/>
    <col min="13072" max="13072" width="12.15234375" style="47" customWidth="1"/>
    <col min="13073" max="13073" width="15.4609375" style="47" customWidth="1"/>
    <col min="13074" max="13074" width="13.61328125" style="47" customWidth="1"/>
    <col min="13075" max="13075" width="23.15234375" style="47" customWidth="1"/>
    <col min="13076" max="13076" width="7.921875" style="47" bestFit="1" customWidth="1"/>
    <col min="13077" max="13307" width="7.4609375" style="47"/>
    <col min="13308" max="13308" width="4.15234375" style="47" customWidth="1"/>
    <col min="13309" max="13309" width="21" style="47" customWidth="1"/>
    <col min="13310" max="13310" width="9.84375" style="47" customWidth="1"/>
    <col min="13311" max="13311" width="9" style="47" customWidth="1"/>
    <col min="13312" max="13312" width="9.15234375" style="47" customWidth="1"/>
    <col min="13313" max="13313" width="7.53515625" style="47" customWidth="1"/>
    <col min="13314" max="13322" width="7.07421875" style="47" customWidth="1"/>
    <col min="13323" max="13323" width="8.84375" style="47" customWidth="1"/>
    <col min="13324" max="13324" width="12.4609375" style="47" customWidth="1"/>
    <col min="13325" max="13325" width="11.84375" style="47" customWidth="1"/>
    <col min="13326" max="13326" width="12.3828125" style="47" customWidth="1"/>
    <col min="13327" max="13327" width="9.84375" style="47" customWidth="1"/>
    <col min="13328" max="13328" width="12.15234375" style="47" customWidth="1"/>
    <col min="13329" max="13329" width="15.4609375" style="47" customWidth="1"/>
    <col min="13330" max="13330" width="13.61328125" style="47" customWidth="1"/>
    <col min="13331" max="13331" width="23.15234375" style="47" customWidth="1"/>
    <col min="13332" max="13332" width="7.921875" style="47" bestFit="1" customWidth="1"/>
    <col min="13333" max="13563" width="7.4609375" style="47"/>
    <col min="13564" max="13564" width="4.15234375" style="47" customWidth="1"/>
    <col min="13565" max="13565" width="21" style="47" customWidth="1"/>
    <col min="13566" max="13566" width="9.84375" style="47" customWidth="1"/>
    <col min="13567" max="13567" width="9" style="47" customWidth="1"/>
    <col min="13568" max="13568" width="9.15234375" style="47" customWidth="1"/>
    <col min="13569" max="13569" width="7.53515625" style="47" customWidth="1"/>
    <col min="13570" max="13578" width="7.07421875" style="47" customWidth="1"/>
    <col min="13579" max="13579" width="8.84375" style="47" customWidth="1"/>
    <col min="13580" max="13580" width="12.4609375" style="47" customWidth="1"/>
    <col min="13581" max="13581" width="11.84375" style="47" customWidth="1"/>
    <col min="13582" max="13582" width="12.3828125" style="47" customWidth="1"/>
    <col min="13583" max="13583" width="9.84375" style="47" customWidth="1"/>
    <col min="13584" max="13584" width="12.15234375" style="47" customWidth="1"/>
    <col min="13585" max="13585" width="15.4609375" style="47" customWidth="1"/>
    <col min="13586" max="13586" width="13.61328125" style="47" customWidth="1"/>
    <col min="13587" max="13587" width="23.15234375" style="47" customWidth="1"/>
    <col min="13588" max="13588" width="7.921875" style="47" bestFit="1" customWidth="1"/>
    <col min="13589" max="13819" width="7.4609375" style="47"/>
    <col min="13820" max="13820" width="4.15234375" style="47" customWidth="1"/>
    <col min="13821" max="13821" width="21" style="47" customWidth="1"/>
    <col min="13822" max="13822" width="9.84375" style="47" customWidth="1"/>
    <col min="13823" max="13823" width="9" style="47" customWidth="1"/>
    <col min="13824" max="13824" width="9.15234375" style="47" customWidth="1"/>
    <col min="13825" max="13825" width="7.53515625" style="47" customWidth="1"/>
    <col min="13826" max="13834" width="7.07421875" style="47" customWidth="1"/>
    <col min="13835" max="13835" width="8.84375" style="47" customWidth="1"/>
    <col min="13836" max="13836" width="12.4609375" style="47" customWidth="1"/>
    <col min="13837" max="13837" width="11.84375" style="47" customWidth="1"/>
    <col min="13838" max="13838" width="12.3828125" style="47" customWidth="1"/>
    <col min="13839" max="13839" width="9.84375" style="47" customWidth="1"/>
    <col min="13840" max="13840" width="12.15234375" style="47" customWidth="1"/>
    <col min="13841" max="13841" width="15.4609375" style="47" customWidth="1"/>
    <col min="13842" max="13842" width="13.61328125" style="47" customWidth="1"/>
    <col min="13843" max="13843" width="23.15234375" style="47" customWidth="1"/>
    <col min="13844" max="13844" width="7.921875" style="47" bestFit="1" customWidth="1"/>
    <col min="13845" max="14075" width="7.4609375" style="47"/>
    <col min="14076" max="14076" width="4.15234375" style="47" customWidth="1"/>
    <col min="14077" max="14077" width="21" style="47" customWidth="1"/>
    <col min="14078" max="14078" width="9.84375" style="47" customWidth="1"/>
    <col min="14079" max="14079" width="9" style="47" customWidth="1"/>
    <col min="14080" max="14080" width="9.15234375" style="47" customWidth="1"/>
    <col min="14081" max="14081" width="7.53515625" style="47" customWidth="1"/>
    <col min="14082" max="14090" width="7.07421875" style="47" customWidth="1"/>
    <col min="14091" max="14091" width="8.84375" style="47" customWidth="1"/>
    <col min="14092" max="14092" width="12.4609375" style="47" customWidth="1"/>
    <col min="14093" max="14093" width="11.84375" style="47" customWidth="1"/>
    <col min="14094" max="14094" width="12.3828125" style="47" customWidth="1"/>
    <col min="14095" max="14095" width="9.84375" style="47" customWidth="1"/>
    <col min="14096" max="14096" width="12.15234375" style="47" customWidth="1"/>
    <col min="14097" max="14097" width="15.4609375" style="47" customWidth="1"/>
    <col min="14098" max="14098" width="13.61328125" style="47" customWidth="1"/>
    <col min="14099" max="14099" width="23.15234375" style="47" customWidth="1"/>
    <col min="14100" max="14100" width="7.921875" style="47" bestFit="1" customWidth="1"/>
    <col min="14101" max="14331" width="7.4609375" style="47"/>
    <col min="14332" max="14332" width="4.15234375" style="47" customWidth="1"/>
    <col min="14333" max="14333" width="21" style="47" customWidth="1"/>
    <col min="14334" max="14334" width="9.84375" style="47" customWidth="1"/>
    <col min="14335" max="14335" width="9" style="47" customWidth="1"/>
    <col min="14336" max="14336" width="9.15234375" style="47" customWidth="1"/>
    <col min="14337" max="14337" width="7.53515625" style="47" customWidth="1"/>
    <col min="14338" max="14346" width="7.07421875" style="47" customWidth="1"/>
    <col min="14347" max="14347" width="8.84375" style="47" customWidth="1"/>
    <col min="14348" max="14348" width="12.4609375" style="47" customWidth="1"/>
    <col min="14349" max="14349" width="11.84375" style="47" customWidth="1"/>
    <col min="14350" max="14350" width="12.3828125" style="47" customWidth="1"/>
    <col min="14351" max="14351" width="9.84375" style="47" customWidth="1"/>
    <col min="14352" max="14352" width="12.15234375" style="47" customWidth="1"/>
    <col min="14353" max="14353" width="15.4609375" style="47" customWidth="1"/>
    <col min="14354" max="14354" width="13.61328125" style="47" customWidth="1"/>
    <col min="14355" max="14355" width="23.15234375" style="47" customWidth="1"/>
    <col min="14356" max="14356" width="7.921875" style="47" bestFit="1" customWidth="1"/>
    <col min="14357" max="14587" width="7.4609375" style="47"/>
    <col min="14588" max="14588" width="4.15234375" style="47" customWidth="1"/>
    <col min="14589" max="14589" width="21" style="47" customWidth="1"/>
    <col min="14590" max="14590" width="9.84375" style="47" customWidth="1"/>
    <col min="14591" max="14591" width="9" style="47" customWidth="1"/>
    <col min="14592" max="14592" width="9.15234375" style="47" customWidth="1"/>
    <col min="14593" max="14593" width="7.53515625" style="47" customWidth="1"/>
    <col min="14594" max="14602" width="7.07421875" style="47" customWidth="1"/>
    <col min="14603" max="14603" width="8.84375" style="47" customWidth="1"/>
    <col min="14604" max="14604" width="12.4609375" style="47" customWidth="1"/>
    <col min="14605" max="14605" width="11.84375" style="47" customWidth="1"/>
    <col min="14606" max="14606" width="12.3828125" style="47" customWidth="1"/>
    <col min="14607" max="14607" width="9.84375" style="47" customWidth="1"/>
    <col min="14608" max="14608" width="12.15234375" style="47" customWidth="1"/>
    <col min="14609" max="14609" width="15.4609375" style="47" customWidth="1"/>
    <col min="14610" max="14610" width="13.61328125" style="47" customWidth="1"/>
    <col min="14611" max="14611" width="23.15234375" style="47" customWidth="1"/>
    <col min="14612" max="14612" width="7.921875" style="47" bestFit="1" customWidth="1"/>
    <col min="14613" max="14843" width="7.4609375" style="47"/>
    <col min="14844" max="14844" width="4.15234375" style="47" customWidth="1"/>
    <col min="14845" max="14845" width="21" style="47" customWidth="1"/>
    <col min="14846" max="14846" width="9.84375" style="47" customWidth="1"/>
    <col min="14847" max="14847" width="9" style="47" customWidth="1"/>
    <col min="14848" max="14848" width="9.15234375" style="47" customWidth="1"/>
    <col min="14849" max="14849" width="7.53515625" style="47" customWidth="1"/>
    <col min="14850" max="14858" width="7.07421875" style="47" customWidth="1"/>
    <col min="14859" max="14859" width="8.84375" style="47" customWidth="1"/>
    <col min="14860" max="14860" width="12.4609375" style="47" customWidth="1"/>
    <col min="14861" max="14861" width="11.84375" style="47" customWidth="1"/>
    <col min="14862" max="14862" width="12.3828125" style="47" customWidth="1"/>
    <col min="14863" max="14863" width="9.84375" style="47" customWidth="1"/>
    <col min="14864" max="14864" width="12.15234375" style="47" customWidth="1"/>
    <col min="14865" max="14865" width="15.4609375" style="47" customWidth="1"/>
    <col min="14866" max="14866" width="13.61328125" style="47" customWidth="1"/>
    <col min="14867" max="14867" width="23.15234375" style="47" customWidth="1"/>
    <col min="14868" max="14868" width="7.921875" style="47" bestFit="1" customWidth="1"/>
    <col min="14869" max="15099" width="7.4609375" style="47"/>
    <col min="15100" max="15100" width="4.15234375" style="47" customWidth="1"/>
    <col min="15101" max="15101" width="21" style="47" customWidth="1"/>
    <col min="15102" max="15102" width="9.84375" style="47" customWidth="1"/>
    <col min="15103" max="15103" width="9" style="47" customWidth="1"/>
    <col min="15104" max="15104" width="9.15234375" style="47" customWidth="1"/>
    <col min="15105" max="15105" width="7.53515625" style="47" customWidth="1"/>
    <col min="15106" max="15114" width="7.07421875" style="47" customWidth="1"/>
    <col min="15115" max="15115" width="8.84375" style="47" customWidth="1"/>
    <col min="15116" max="15116" width="12.4609375" style="47" customWidth="1"/>
    <col min="15117" max="15117" width="11.84375" style="47" customWidth="1"/>
    <col min="15118" max="15118" width="12.3828125" style="47" customWidth="1"/>
    <col min="15119" max="15119" width="9.84375" style="47" customWidth="1"/>
    <col min="15120" max="15120" width="12.15234375" style="47" customWidth="1"/>
    <col min="15121" max="15121" width="15.4609375" style="47" customWidth="1"/>
    <col min="15122" max="15122" width="13.61328125" style="47" customWidth="1"/>
    <col min="15123" max="15123" width="23.15234375" style="47" customWidth="1"/>
    <col min="15124" max="15124" width="7.921875" style="47" bestFit="1" customWidth="1"/>
    <col min="15125" max="15355" width="7.4609375" style="47"/>
    <col min="15356" max="15356" width="4.15234375" style="47" customWidth="1"/>
    <col min="15357" max="15357" width="21" style="47" customWidth="1"/>
    <col min="15358" max="15358" width="9.84375" style="47" customWidth="1"/>
    <col min="15359" max="15359" width="9" style="47" customWidth="1"/>
    <col min="15360" max="15360" width="9.15234375" style="47" customWidth="1"/>
    <col min="15361" max="15361" width="7.53515625" style="47" customWidth="1"/>
    <col min="15362" max="15370" width="7.07421875" style="47" customWidth="1"/>
    <col min="15371" max="15371" width="8.84375" style="47" customWidth="1"/>
    <col min="15372" max="15372" width="12.4609375" style="47" customWidth="1"/>
    <col min="15373" max="15373" width="11.84375" style="47" customWidth="1"/>
    <col min="15374" max="15374" width="12.3828125" style="47" customWidth="1"/>
    <col min="15375" max="15375" width="9.84375" style="47" customWidth="1"/>
    <col min="15376" max="15376" width="12.15234375" style="47" customWidth="1"/>
    <col min="15377" max="15377" width="15.4609375" style="47" customWidth="1"/>
    <col min="15378" max="15378" width="13.61328125" style="47" customWidth="1"/>
    <col min="15379" max="15379" width="23.15234375" style="47" customWidth="1"/>
    <col min="15380" max="15380" width="7.921875" style="47" bestFit="1" customWidth="1"/>
    <col min="15381" max="15611" width="7.4609375" style="47"/>
    <col min="15612" max="15612" width="4.15234375" style="47" customWidth="1"/>
    <col min="15613" max="15613" width="21" style="47" customWidth="1"/>
    <col min="15614" max="15614" width="9.84375" style="47" customWidth="1"/>
    <col min="15615" max="15615" width="9" style="47" customWidth="1"/>
    <col min="15616" max="15616" width="9.15234375" style="47" customWidth="1"/>
    <col min="15617" max="15617" width="7.53515625" style="47" customWidth="1"/>
    <col min="15618" max="15626" width="7.07421875" style="47" customWidth="1"/>
    <col min="15627" max="15627" width="8.84375" style="47" customWidth="1"/>
    <col min="15628" max="15628" width="12.4609375" style="47" customWidth="1"/>
    <col min="15629" max="15629" width="11.84375" style="47" customWidth="1"/>
    <col min="15630" max="15630" width="12.3828125" style="47" customWidth="1"/>
    <col min="15631" max="15631" width="9.84375" style="47" customWidth="1"/>
    <col min="15632" max="15632" width="12.15234375" style="47" customWidth="1"/>
    <col min="15633" max="15633" width="15.4609375" style="47" customWidth="1"/>
    <col min="15634" max="15634" width="13.61328125" style="47" customWidth="1"/>
    <col min="15635" max="15635" width="23.15234375" style="47" customWidth="1"/>
    <col min="15636" max="15636" width="7.921875" style="47" bestFit="1" customWidth="1"/>
    <col min="15637" max="15867" width="7.4609375" style="47"/>
    <col min="15868" max="15868" width="4.15234375" style="47" customWidth="1"/>
    <col min="15869" max="15869" width="21" style="47" customWidth="1"/>
    <col min="15870" max="15870" width="9.84375" style="47" customWidth="1"/>
    <col min="15871" max="15871" width="9" style="47" customWidth="1"/>
    <col min="15872" max="15872" width="9.15234375" style="47" customWidth="1"/>
    <col min="15873" max="15873" width="7.53515625" style="47" customWidth="1"/>
    <col min="15874" max="15882" width="7.07421875" style="47" customWidth="1"/>
    <col min="15883" max="15883" width="8.84375" style="47" customWidth="1"/>
    <col min="15884" max="15884" width="12.4609375" style="47" customWidth="1"/>
    <col min="15885" max="15885" width="11.84375" style="47" customWidth="1"/>
    <col min="15886" max="15886" width="12.3828125" style="47" customWidth="1"/>
    <col min="15887" max="15887" width="9.84375" style="47" customWidth="1"/>
    <col min="15888" max="15888" width="12.15234375" style="47" customWidth="1"/>
    <col min="15889" max="15889" width="15.4609375" style="47" customWidth="1"/>
    <col min="15890" max="15890" width="13.61328125" style="47" customWidth="1"/>
    <col min="15891" max="15891" width="23.15234375" style="47" customWidth="1"/>
    <col min="15892" max="15892" width="7.921875" style="47" bestFit="1" customWidth="1"/>
    <col min="15893" max="16123" width="7.4609375" style="47"/>
    <col min="16124" max="16124" width="4.15234375" style="47" customWidth="1"/>
    <col min="16125" max="16125" width="21" style="47" customWidth="1"/>
    <col min="16126" max="16126" width="9.84375" style="47" customWidth="1"/>
    <col min="16127" max="16127" width="9" style="47" customWidth="1"/>
    <col min="16128" max="16128" width="9.15234375" style="47" customWidth="1"/>
    <col min="16129" max="16129" width="7.53515625" style="47" customWidth="1"/>
    <col min="16130" max="16138" width="7.07421875" style="47" customWidth="1"/>
    <col min="16139" max="16139" width="8.84375" style="47" customWidth="1"/>
    <col min="16140" max="16140" width="12.4609375" style="47" customWidth="1"/>
    <col min="16141" max="16141" width="11.84375" style="47" customWidth="1"/>
    <col min="16142" max="16142" width="12.3828125" style="47" customWidth="1"/>
    <col min="16143" max="16143" width="9.84375" style="47" customWidth="1"/>
    <col min="16144" max="16144" width="12.15234375" style="47" customWidth="1"/>
    <col min="16145" max="16145" width="15.4609375" style="47" customWidth="1"/>
    <col min="16146" max="16146" width="13.61328125" style="47" customWidth="1"/>
    <col min="16147" max="16147" width="23.15234375" style="47" customWidth="1"/>
    <col min="16148" max="16148" width="7.921875" style="47" bestFit="1" customWidth="1"/>
    <col min="16149" max="16384" width="7.4609375" style="47"/>
  </cols>
  <sheetData>
    <row r="1" spans="1:21" s="46" customFormat="1" ht="22.85" customHeight="1">
      <c r="A1" s="155" t="s">
        <v>102</v>
      </c>
      <c r="B1" s="155"/>
      <c r="C1" s="155"/>
      <c r="D1" s="45"/>
      <c r="E1" s="45"/>
      <c r="F1" s="45"/>
      <c r="Q1" s="164"/>
      <c r="R1" s="45"/>
      <c r="S1" s="45"/>
      <c r="T1" s="45"/>
      <c r="U1" s="84"/>
    </row>
    <row r="2" spans="1:21" ht="22.85" customHeight="1">
      <c r="A2" s="156" t="s">
        <v>149</v>
      </c>
      <c r="B2" s="156"/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6"/>
      <c r="U2" s="156"/>
    </row>
    <row r="3" spans="1:21" ht="22.85" customHeight="1">
      <c r="A3" s="157" t="s">
        <v>148</v>
      </c>
      <c r="B3" s="157"/>
      <c r="C3" s="157"/>
      <c r="D3" s="157"/>
      <c r="E3" s="157"/>
      <c r="F3" s="157"/>
      <c r="G3" s="157"/>
      <c r="H3" s="157"/>
      <c r="I3" s="157"/>
      <c r="J3" s="157"/>
      <c r="K3" s="157"/>
      <c r="L3" s="157"/>
      <c r="M3" s="157"/>
      <c r="N3" s="157"/>
      <c r="O3" s="157"/>
      <c r="P3" s="157"/>
      <c r="Q3" s="157"/>
      <c r="R3" s="157"/>
      <c r="S3" s="157"/>
      <c r="T3" s="157"/>
      <c r="U3" s="157"/>
    </row>
    <row r="4" spans="1:21" ht="22.85" customHeight="1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165"/>
      <c r="R4" s="86"/>
      <c r="S4" s="86"/>
      <c r="T4" s="86" t="s">
        <v>143</v>
      </c>
      <c r="U4" s="86"/>
    </row>
    <row r="5" spans="1:21" ht="43.85" customHeight="1">
      <c r="A5" s="158" t="s">
        <v>66</v>
      </c>
      <c r="B5" s="159" t="s">
        <v>68</v>
      </c>
      <c r="C5" s="154" t="s">
        <v>70</v>
      </c>
      <c r="D5" s="158"/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58"/>
      <c r="P5" s="158"/>
      <c r="Q5" s="166" t="s">
        <v>146</v>
      </c>
      <c r="R5" s="160" t="s">
        <v>144</v>
      </c>
      <c r="S5" s="160"/>
      <c r="T5" s="160"/>
      <c r="U5" s="161" t="s">
        <v>145</v>
      </c>
    </row>
    <row r="6" spans="1:21" ht="22.85" customHeight="1">
      <c r="A6" s="158"/>
      <c r="B6" s="159"/>
      <c r="C6" s="154" t="s">
        <v>30</v>
      </c>
      <c r="D6" s="154" t="s">
        <v>71</v>
      </c>
      <c r="E6" s="154" t="s">
        <v>72</v>
      </c>
      <c r="F6" s="89"/>
      <c r="G6" s="158"/>
      <c r="H6" s="158"/>
      <c r="I6" s="158"/>
      <c r="J6" s="158"/>
      <c r="K6" s="158"/>
      <c r="L6" s="158"/>
      <c r="M6" s="158"/>
      <c r="N6" s="158"/>
      <c r="O6" s="158"/>
      <c r="P6" s="151" t="s">
        <v>73</v>
      </c>
      <c r="Q6" s="166"/>
      <c r="R6" s="160"/>
      <c r="S6" s="160"/>
      <c r="T6" s="160"/>
      <c r="U6" s="161"/>
    </row>
    <row r="7" spans="1:21" ht="23.4" customHeight="1">
      <c r="A7" s="158"/>
      <c r="B7" s="159"/>
      <c r="C7" s="154"/>
      <c r="D7" s="154"/>
      <c r="E7" s="154"/>
      <c r="F7" s="151" t="s">
        <v>147</v>
      </c>
      <c r="G7" s="154" t="s">
        <v>74</v>
      </c>
      <c r="H7" s="154" t="s">
        <v>75</v>
      </c>
      <c r="I7" s="154" t="s">
        <v>76</v>
      </c>
      <c r="J7" s="154" t="s">
        <v>77</v>
      </c>
      <c r="K7" s="151" t="s">
        <v>78</v>
      </c>
      <c r="L7" s="151" t="s">
        <v>79</v>
      </c>
      <c r="M7" s="148" t="s">
        <v>80</v>
      </c>
      <c r="N7" s="151" t="s">
        <v>81</v>
      </c>
      <c r="O7" s="151" t="s">
        <v>82</v>
      </c>
      <c r="P7" s="152"/>
      <c r="Q7" s="166"/>
      <c r="R7" s="160"/>
      <c r="S7" s="160"/>
      <c r="T7" s="160"/>
      <c r="U7" s="161"/>
    </row>
    <row r="8" spans="1:21" ht="22.85" customHeight="1">
      <c r="A8" s="158"/>
      <c r="B8" s="159"/>
      <c r="C8" s="154"/>
      <c r="D8" s="154"/>
      <c r="E8" s="154"/>
      <c r="F8" s="152"/>
      <c r="G8" s="154" t="s">
        <v>83</v>
      </c>
      <c r="H8" s="154" t="s">
        <v>83</v>
      </c>
      <c r="I8" s="154"/>
      <c r="J8" s="154" t="s">
        <v>84</v>
      </c>
      <c r="K8" s="152"/>
      <c r="L8" s="152"/>
      <c r="M8" s="149"/>
      <c r="N8" s="152"/>
      <c r="O8" s="152"/>
      <c r="P8" s="152"/>
      <c r="Q8" s="166"/>
      <c r="R8" s="160"/>
      <c r="S8" s="160"/>
      <c r="T8" s="160"/>
      <c r="U8" s="161"/>
    </row>
    <row r="9" spans="1:21" ht="61.85" customHeight="1">
      <c r="A9" s="158"/>
      <c r="B9" s="159"/>
      <c r="C9" s="154"/>
      <c r="D9" s="154"/>
      <c r="E9" s="154"/>
      <c r="F9" s="153"/>
      <c r="G9" s="154"/>
      <c r="H9" s="154"/>
      <c r="I9" s="154"/>
      <c r="J9" s="154"/>
      <c r="K9" s="153"/>
      <c r="L9" s="153"/>
      <c r="M9" s="150"/>
      <c r="N9" s="153"/>
      <c r="O9" s="153"/>
      <c r="P9" s="153"/>
      <c r="Q9" s="166"/>
      <c r="R9" s="90" t="s">
        <v>85</v>
      </c>
      <c r="S9" s="90" t="s">
        <v>86</v>
      </c>
      <c r="T9" s="90" t="s">
        <v>87</v>
      </c>
      <c r="U9" s="161"/>
    </row>
    <row r="10" spans="1:21" ht="22.85" customHeight="1">
      <c r="A10" s="49" t="s">
        <v>92</v>
      </c>
      <c r="B10" s="49" t="s">
        <v>88</v>
      </c>
      <c r="C10" s="49" t="s">
        <v>93</v>
      </c>
      <c r="D10" s="49" t="s">
        <v>94</v>
      </c>
      <c r="E10" s="49" t="s">
        <v>33</v>
      </c>
      <c r="F10" s="49"/>
      <c r="G10" s="49" t="s">
        <v>95</v>
      </c>
      <c r="H10" s="49" t="s">
        <v>96</v>
      </c>
      <c r="I10" s="49" t="s">
        <v>97</v>
      </c>
      <c r="J10" s="49" t="s">
        <v>46</v>
      </c>
      <c r="K10" s="49" t="s">
        <v>47</v>
      </c>
      <c r="L10" s="49" t="s">
        <v>48</v>
      </c>
      <c r="M10" s="49" t="s">
        <v>49</v>
      </c>
      <c r="N10" s="49" t="s">
        <v>50</v>
      </c>
      <c r="O10" s="49" t="s">
        <v>51</v>
      </c>
      <c r="P10" s="49" t="s">
        <v>52</v>
      </c>
      <c r="Q10" s="167" t="s">
        <v>138</v>
      </c>
      <c r="R10" s="49">
        <v>19</v>
      </c>
      <c r="S10" s="49">
        <v>20</v>
      </c>
      <c r="T10" s="49">
        <v>21</v>
      </c>
      <c r="U10" s="83" t="s">
        <v>142</v>
      </c>
    </row>
    <row r="11" spans="1:21" s="59" customFormat="1" ht="22.85" customHeight="1">
      <c r="A11" s="53" t="s">
        <v>37</v>
      </c>
      <c r="B11" s="54" t="s">
        <v>67</v>
      </c>
      <c r="C11" s="55">
        <f t="shared" ref="C11:C51" si="0">D11+E11+P11</f>
        <v>10.811999999999998</v>
      </c>
      <c r="D11" s="56">
        <v>5.76</v>
      </c>
      <c r="E11" s="55">
        <f>SUM(F11:O11)</f>
        <v>5.0519999999999987</v>
      </c>
      <c r="F11" s="55"/>
      <c r="G11" s="56">
        <v>0.6</v>
      </c>
      <c r="H11" s="56"/>
      <c r="I11" s="55"/>
      <c r="J11" s="55">
        <f t="shared" ref="J11:J51" si="1">+(D11+G11+H11)*70%</f>
        <v>4.4519999999999991</v>
      </c>
      <c r="K11" s="57"/>
      <c r="L11" s="55"/>
      <c r="M11" s="55"/>
      <c r="N11" s="55"/>
      <c r="O11" s="55"/>
      <c r="P11" s="55"/>
      <c r="Q11" s="168">
        <f>R11+S11+T11</f>
        <v>62.50607999999999</v>
      </c>
      <c r="R11" s="58">
        <f t="shared" ref="R11:R16" si="2">(J11*1.49*6)</f>
        <v>39.800879999999992</v>
      </c>
      <c r="S11" s="58">
        <f t="shared" ref="S11:S16" si="3">(J11*0.31*6)</f>
        <v>8.2807199999999987</v>
      </c>
      <c r="T11" s="58">
        <f t="shared" ref="T11:T16" si="4">(J11*0.54*6)</f>
        <v>14.424479999999997</v>
      </c>
      <c r="U11" s="87">
        <f>R11+S11+T11</f>
        <v>62.50607999999999</v>
      </c>
    </row>
    <row r="12" spans="1:21" s="59" customFormat="1" ht="22.85" customHeight="1">
      <c r="A12" s="53" t="s">
        <v>38</v>
      </c>
      <c r="B12" s="33" t="s">
        <v>55</v>
      </c>
      <c r="C12" s="55">
        <f t="shared" si="0"/>
        <v>9.0779999999999994</v>
      </c>
      <c r="D12" s="56">
        <v>4.74</v>
      </c>
      <c r="E12" s="55">
        <f t="shared" ref="E12:E51" si="5">SUM(G12:O12)</f>
        <v>4.3379999999999992</v>
      </c>
      <c r="F12" s="55"/>
      <c r="G12" s="56">
        <v>0.6</v>
      </c>
      <c r="H12" s="56"/>
      <c r="I12" s="55"/>
      <c r="J12" s="55">
        <f t="shared" si="1"/>
        <v>3.7379999999999995</v>
      </c>
      <c r="K12" s="57"/>
      <c r="L12" s="55"/>
      <c r="M12" s="55"/>
      <c r="N12" s="55"/>
      <c r="O12" s="55"/>
      <c r="P12" s="55"/>
      <c r="Q12" s="168">
        <f t="shared" ref="Q12:Q51" si="6">R12+S12+T12</f>
        <v>52.481519999999996</v>
      </c>
      <c r="R12" s="58">
        <f t="shared" si="2"/>
        <v>33.417719999999996</v>
      </c>
      <c r="S12" s="58">
        <f t="shared" si="3"/>
        <v>6.9526799999999991</v>
      </c>
      <c r="T12" s="58">
        <f t="shared" si="4"/>
        <v>12.11112</v>
      </c>
      <c r="U12" s="87">
        <f t="shared" ref="U12:U51" si="7">R12+S12+T12</f>
        <v>52.481519999999996</v>
      </c>
    </row>
    <row r="13" spans="1:21" s="59" customFormat="1" ht="22.85" customHeight="1">
      <c r="A13" s="53" t="s">
        <v>39</v>
      </c>
      <c r="B13" s="33" t="s">
        <v>56</v>
      </c>
      <c r="C13" s="55">
        <f t="shared" si="0"/>
        <v>9.0609999999999999</v>
      </c>
      <c r="D13" s="56">
        <v>5.08</v>
      </c>
      <c r="E13" s="55">
        <f t="shared" si="5"/>
        <v>3.9809999999999999</v>
      </c>
      <c r="F13" s="55"/>
      <c r="G13" s="56">
        <v>0.25</v>
      </c>
      <c r="H13" s="56"/>
      <c r="I13" s="55"/>
      <c r="J13" s="55">
        <f t="shared" si="1"/>
        <v>3.7309999999999999</v>
      </c>
      <c r="K13" s="57"/>
      <c r="L13" s="55"/>
      <c r="M13" s="55"/>
      <c r="N13" s="55"/>
      <c r="O13" s="55"/>
      <c r="P13" s="55"/>
      <c r="Q13" s="168">
        <f t="shared" si="6"/>
        <v>52.383240000000001</v>
      </c>
      <c r="R13" s="58">
        <f t="shared" si="2"/>
        <v>33.355139999999999</v>
      </c>
      <c r="S13" s="58">
        <f t="shared" si="3"/>
        <v>6.9396599999999999</v>
      </c>
      <c r="T13" s="58">
        <f>(J13*0.54*6)</f>
        <v>12.088440000000002</v>
      </c>
      <c r="U13" s="87">
        <f t="shared" si="7"/>
        <v>52.383240000000001</v>
      </c>
    </row>
    <row r="14" spans="1:21" s="59" customFormat="1" ht="22.85" customHeight="1">
      <c r="A14" s="53" t="s">
        <v>40</v>
      </c>
      <c r="B14" s="60" t="s">
        <v>57</v>
      </c>
      <c r="C14" s="55">
        <f t="shared" si="0"/>
        <v>7.99</v>
      </c>
      <c r="D14" s="56">
        <v>4.4000000000000004</v>
      </c>
      <c r="E14" s="55">
        <f t="shared" si="5"/>
        <v>3.59</v>
      </c>
      <c r="F14" s="55"/>
      <c r="G14" s="56">
        <v>0.3</v>
      </c>
      <c r="H14" s="56"/>
      <c r="I14" s="55"/>
      <c r="J14" s="55">
        <f t="shared" si="1"/>
        <v>3.29</v>
      </c>
      <c r="K14" s="57"/>
      <c r="L14" s="55"/>
      <c r="M14" s="55"/>
      <c r="N14" s="55"/>
      <c r="O14" s="55"/>
      <c r="P14" s="55"/>
      <c r="Q14" s="168">
        <f t="shared" si="6"/>
        <v>46.191599999999994</v>
      </c>
      <c r="R14" s="58">
        <f t="shared" si="2"/>
        <v>29.412599999999998</v>
      </c>
      <c r="S14" s="58">
        <f t="shared" si="3"/>
        <v>6.1194000000000006</v>
      </c>
      <c r="T14" s="58">
        <f t="shared" si="4"/>
        <v>10.659600000000001</v>
      </c>
      <c r="U14" s="87">
        <f t="shared" si="7"/>
        <v>46.191599999999994</v>
      </c>
    </row>
    <row r="15" spans="1:21" s="59" customFormat="1" ht="22.85" customHeight="1">
      <c r="A15" s="53" t="s">
        <v>41</v>
      </c>
      <c r="B15" s="61" t="s">
        <v>58</v>
      </c>
      <c r="C15" s="55">
        <f t="shared" si="0"/>
        <v>7.0380000000000003</v>
      </c>
      <c r="D15" s="56">
        <v>3.99</v>
      </c>
      <c r="E15" s="55">
        <f t="shared" si="5"/>
        <v>3.048</v>
      </c>
      <c r="F15" s="55"/>
      <c r="G15" s="56">
        <v>0.15</v>
      </c>
      <c r="H15" s="56"/>
      <c r="I15" s="55"/>
      <c r="J15" s="55">
        <f t="shared" si="1"/>
        <v>2.8980000000000001</v>
      </c>
      <c r="K15" s="57"/>
      <c r="L15" s="55"/>
      <c r="M15" s="55"/>
      <c r="N15" s="55"/>
      <c r="O15" s="55"/>
      <c r="P15" s="55"/>
      <c r="Q15" s="168">
        <f t="shared" si="6"/>
        <v>40.687919999999998</v>
      </c>
      <c r="R15" s="58">
        <f t="shared" si="2"/>
        <v>25.908119999999997</v>
      </c>
      <c r="S15" s="58">
        <f t="shared" si="3"/>
        <v>5.3902800000000006</v>
      </c>
      <c r="T15" s="58">
        <f t="shared" si="4"/>
        <v>9.389520000000001</v>
      </c>
      <c r="U15" s="87">
        <f t="shared" si="7"/>
        <v>40.687919999999998</v>
      </c>
    </row>
    <row r="16" spans="1:21" s="59" customFormat="1" ht="22.85" customHeight="1">
      <c r="A16" s="53" t="s">
        <v>42</v>
      </c>
      <c r="B16" s="62" t="s">
        <v>60</v>
      </c>
      <c r="C16" s="55">
        <f t="shared" si="0"/>
        <v>8.3979999999999997</v>
      </c>
      <c r="D16" s="56">
        <v>4.74</v>
      </c>
      <c r="E16" s="55">
        <f t="shared" si="5"/>
        <v>3.6580000000000004</v>
      </c>
      <c r="F16" s="55"/>
      <c r="G16" s="56">
        <v>0.2</v>
      </c>
      <c r="H16" s="56"/>
      <c r="I16" s="55"/>
      <c r="J16" s="55">
        <f t="shared" si="1"/>
        <v>3.4580000000000002</v>
      </c>
      <c r="K16" s="57"/>
      <c r="L16" s="55"/>
      <c r="M16" s="55"/>
      <c r="N16" s="55"/>
      <c r="O16" s="55"/>
      <c r="P16" s="55"/>
      <c r="Q16" s="168">
        <f t="shared" si="6"/>
        <v>48.550320000000006</v>
      </c>
      <c r="R16" s="58">
        <f t="shared" si="2"/>
        <v>30.914520000000003</v>
      </c>
      <c r="S16" s="58">
        <f t="shared" si="3"/>
        <v>6.4318800000000014</v>
      </c>
      <c r="T16" s="58">
        <f t="shared" si="4"/>
        <v>11.203920000000002</v>
      </c>
      <c r="U16" s="87">
        <f t="shared" si="7"/>
        <v>48.550320000000006</v>
      </c>
    </row>
    <row r="17" spans="1:21" s="77" customFormat="1" ht="22.85" customHeight="1">
      <c r="A17" s="53" t="s">
        <v>43</v>
      </c>
      <c r="B17" s="73" t="s">
        <v>69</v>
      </c>
      <c r="C17" s="74">
        <f t="shared" si="0"/>
        <v>10.879999999999999</v>
      </c>
      <c r="D17" s="75">
        <v>6.1</v>
      </c>
      <c r="E17" s="74">
        <f t="shared" si="5"/>
        <v>4.7799999999999994</v>
      </c>
      <c r="F17" s="74"/>
      <c r="G17" s="75">
        <v>0.3</v>
      </c>
      <c r="H17" s="75"/>
      <c r="I17" s="74"/>
      <c r="J17" s="74">
        <f t="shared" si="1"/>
        <v>4.4799999999999995</v>
      </c>
      <c r="K17" s="76"/>
      <c r="L17" s="74"/>
      <c r="M17" s="74"/>
      <c r="N17" s="74"/>
      <c r="O17" s="74"/>
      <c r="P17" s="74"/>
      <c r="Q17" s="168">
        <f t="shared" si="6"/>
        <v>10.4832</v>
      </c>
      <c r="R17" s="58">
        <f>(J17*1.49*1)</f>
        <v>6.6751999999999994</v>
      </c>
      <c r="S17" s="58">
        <f>(J17*0.31*1)</f>
        <v>1.3887999999999998</v>
      </c>
      <c r="T17" s="58">
        <f>(J17*0.54*1)</f>
        <v>2.4192</v>
      </c>
      <c r="U17" s="87">
        <f t="shared" si="7"/>
        <v>10.4832</v>
      </c>
    </row>
    <row r="18" spans="1:21" s="77" customFormat="1" ht="22.85" customHeight="1">
      <c r="A18" s="53" t="s">
        <v>44</v>
      </c>
      <c r="B18" s="78" t="s">
        <v>64</v>
      </c>
      <c r="C18" s="74">
        <f t="shared" si="0"/>
        <v>10.501240000000001</v>
      </c>
      <c r="D18" s="75">
        <v>4.9800000000000004</v>
      </c>
      <c r="E18" s="74">
        <f t="shared" si="5"/>
        <v>5.5212400000000006</v>
      </c>
      <c r="F18" s="74"/>
      <c r="G18" s="75">
        <v>0.5</v>
      </c>
      <c r="H18" s="75">
        <f>+(D18*14%)</f>
        <v>0.69720000000000015</v>
      </c>
      <c r="I18" s="74"/>
      <c r="J18" s="74">
        <f t="shared" si="1"/>
        <v>4.3240400000000001</v>
      </c>
      <c r="K18" s="76"/>
      <c r="L18" s="74"/>
      <c r="M18" s="74"/>
      <c r="N18" s="74"/>
      <c r="O18" s="74"/>
      <c r="P18" s="74"/>
      <c r="Q18" s="168">
        <f t="shared" si="6"/>
        <v>10.118253600000001</v>
      </c>
      <c r="R18" s="58">
        <f>(J18*1.49*1)</f>
        <v>6.4428196</v>
      </c>
      <c r="S18" s="58">
        <f>(J18*0.31*1)</f>
        <v>1.3404524</v>
      </c>
      <c r="T18" s="58">
        <f>(J18*0.54*1)</f>
        <v>2.3349816000000003</v>
      </c>
      <c r="U18" s="87">
        <f t="shared" si="7"/>
        <v>10.118253600000001</v>
      </c>
    </row>
    <row r="19" spans="1:21" s="59" customFormat="1" ht="22.85" customHeight="1">
      <c r="A19" s="53" t="s">
        <v>45</v>
      </c>
      <c r="B19" s="54" t="s">
        <v>59</v>
      </c>
      <c r="C19" s="55">
        <f t="shared" si="0"/>
        <v>5.6609999999999996</v>
      </c>
      <c r="D19" s="56">
        <v>3.33</v>
      </c>
      <c r="E19" s="55">
        <f t="shared" si="5"/>
        <v>2.331</v>
      </c>
      <c r="F19" s="55"/>
      <c r="G19" s="56"/>
      <c r="H19" s="56"/>
      <c r="I19" s="55"/>
      <c r="J19" s="55">
        <f t="shared" si="1"/>
        <v>2.331</v>
      </c>
      <c r="K19" s="57"/>
      <c r="L19" s="55"/>
      <c r="M19" s="55"/>
      <c r="N19" s="55"/>
      <c r="O19" s="55"/>
      <c r="P19" s="55"/>
      <c r="Q19" s="168">
        <f t="shared" si="6"/>
        <v>32.727240000000002</v>
      </c>
      <c r="R19" s="58">
        <f t="shared" ref="R19:R41" si="8">(J19*1.49*6)</f>
        <v>20.83914</v>
      </c>
      <c r="S19" s="58">
        <f t="shared" ref="S19:S41" si="9">(J19*0.31*6)</f>
        <v>4.3356599999999998</v>
      </c>
      <c r="T19" s="58">
        <f t="shared" ref="T19:T41" si="10">(J19*0.54*6)</f>
        <v>7.5524399999999998</v>
      </c>
      <c r="U19" s="87">
        <f t="shared" si="7"/>
        <v>32.727240000000002</v>
      </c>
    </row>
    <row r="20" spans="1:21" s="59" customFormat="1" ht="22.85" customHeight="1">
      <c r="A20" s="53" t="s">
        <v>46</v>
      </c>
      <c r="B20" s="33" t="s">
        <v>61</v>
      </c>
      <c r="C20" s="55">
        <f t="shared" si="0"/>
        <v>3.9779999999999998</v>
      </c>
      <c r="D20" s="56">
        <v>2.34</v>
      </c>
      <c r="E20" s="55">
        <f t="shared" si="5"/>
        <v>1.6379999999999999</v>
      </c>
      <c r="F20" s="55"/>
      <c r="G20" s="56"/>
      <c r="H20" s="56"/>
      <c r="I20" s="55"/>
      <c r="J20" s="55">
        <f t="shared" si="1"/>
        <v>1.6379999999999999</v>
      </c>
      <c r="K20" s="57"/>
      <c r="L20" s="55"/>
      <c r="M20" s="55"/>
      <c r="N20" s="55"/>
      <c r="O20" s="55"/>
      <c r="P20" s="55"/>
      <c r="Q20" s="168">
        <f t="shared" si="6"/>
        <v>22.997520000000002</v>
      </c>
      <c r="R20" s="58">
        <f t="shared" si="8"/>
        <v>14.64372</v>
      </c>
      <c r="S20" s="58">
        <f t="shared" si="9"/>
        <v>3.0466800000000003</v>
      </c>
      <c r="T20" s="58">
        <f t="shared" si="10"/>
        <v>5.3071199999999994</v>
      </c>
      <c r="U20" s="87">
        <f t="shared" si="7"/>
        <v>22.997520000000002</v>
      </c>
    </row>
    <row r="21" spans="1:21" s="59" customFormat="1" ht="22.85" customHeight="1">
      <c r="A21" s="53" t="s">
        <v>47</v>
      </c>
      <c r="B21" s="63" t="s">
        <v>62</v>
      </c>
      <c r="C21" s="55">
        <f t="shared" si="0"/>
        <v>5.6609999999999996</v>
      </c>
      <c r="D21" s="56">
        <v>3.33</v>
      </c>
      <c r="E21" s="55">
        <f t="shared" si="5"/>
        <v>2.331</v>
      </c>
      <c r="F21" s="55"/>
      <c r="G21" s="56">
        <v>0</v>
      </c>
      <c r="H21" s="56"/>
      <c r="I21" s="55"/>
      <c r="J21" s="55">
        <f t="shared" si="1"/>
        <v>2.331</v>
      </c>
      <c r="K21" s="57"/>
      <c r="L21" s="55"/>
      <c r="M21" s="55"/>
      <c r="N21" s="55"/>
      <c r="O21" s="55"/>
      <c r="P21" s="55"/>
      <c r="Q21" s="168">
        <f t="shared" si="6"/>
        <v>32.727240000000002</v>
      </c>
      <c r="R21" s="58">
        <f t="shared" si="8"/>
        <v>20.83914</v>
      </c>
      <c r="S21" s="58">
        <f t="shared" si="9"/>
        <v>4.3356599999999998</v>
      </c>
      <c r="T21" s="58">
        <f t="shared" si="10"/>
        <v>7.5524399999999998</v>
      </c>
      <c r="U21" s="87">
        <f t="shared" si="7"/>
        <v>32.727240000000002</v>
      </c>
    </row>
    <row r="22" spans="1:21" s="59" customFormat="1" ht="22.85" customHeight="1">
      <c r="A22" s="53" t="s">
        <v>48</v>
      </c>
      <c r="B22" s="33" t="s">
        <v>63</v>
      </c>
      <c r="C22" s="55">
        <f t="shared" si="0"/>
        <v>6.2219999999999995</v>
      </c>
      <c r="D22" s="56">
        <v>3.66</v>
      </c>
      <c r="E22" s="55">
        <f t="shared" si="5"/>
        <v>2.5619999999999998</v>
      </c>
      <c r="F22" s="55"/>
      <c r="G22" s="56"/>
      <c r="H22" s="56"/>
      <c r="I22" s="55"/>
      <c r="J22" s="55">
        <f t="shared" si="1"/>
        <v>2.5619999999999998</v>
      </c>
      <c r="K22" s="57"/>
      <c r="L22" s="55"/>
      <c r="M22" s="55"/>
      <c r="N22" s="55"/>
      <c r="O22" s="55"/>
      <c r="P22" s="55"/>
      <c r="Q22" s="168">
        <f t="shared" si="6"/>
        <v>35.970479999999995</v>
      </c>
      <c r="R22" s="58">
        <f t="shared" si="8"/>
        <v>22.904279999999996</v>
      </c>
      <c r="S22" s="58">
        <f t="shared" si="9"/>
        <v>4.7653199999999991</v>
      </c>
      <c r="T22" s="58">
        <f t="shared" si="10"/>
        <v>8.3008799999999994</v>
      </c>
      <c r="U22" s="87">
        <f t="shared" si="7"/>
        <v>35.970479999999995</v>
      </c>
    </row>
    <row r="23" spans="1:21" s="59" customFormat="1" ht="22.85" customHeight="1">
      <c r="A23" s="53" t="s">
        <v>49</v>
      </c>
      <c r="B23" s="64" t="s">
        <v>65</v>
      </c>
      <c r="C23" s="55">
        <f t="shared" si="0"/>
        <v>3.9779999999999998</v>
      </c>
      <c r="D23" s="56">
        <v>2.34</v>
      </c>
      <c r="E23" s="55">
        <f t="shared" si="5"/>
        <v>1.6379999999999999</v>
      </c>
      <c r="F23" s="55"/>
      <c r="G23" s="56"/>
      <c r="H23" s="56"/>
      <c r="I23" s="55"/>
      <c r="J23" s="55">
        <f t="shared" si="1"/>
        <v>1.6379999999999999</v>
      </c>
      <c r="K23" s="57"/>
      <c r="L23" s="55"/>
      <c r="M23" s="55"/>
      <c r="N23" s="55"/>
      <c r="O23" s="55"/>
      <c r="P23" s="55"/>
      <c r="Q23" s="168">
        <f t="shared" si="6"/>
        <v>22.997520000000002</v>
      </c>
      <c r="R23" s="58">
        <f t="shared" si="8"/>
        <v>14.64372</v>
      </c>
      <c r="S23" s="58">
        <f t="shared" si="9"/>
        <v>3.0466800000000003</v>
      </c>
      <c r="T23" s="58">
        <f t="shared" si="10"/>
        <v>5.3071199999999994</v>
      </c>
      <c r="U23" s="87">
        <f t="shared" si="7"/>
        <v>22.997520000000002</v>
      </c>
    </row>
    <row r="24" spans="1:21" s="59" customFormat="1" ht="22.85" customHeight="1">
      <c r="A24" s="53">
        <v>14</v>
      </c>
      <c r="B24" s="66" t="s">
        <v>117</v>
      </c>
      <c r="C24" s="55">
        <f t="shared" ref="C24" si="11">D24+E24+P24</f>
        <v>6.4770000000000003</v>
      </c>
      <c r="D24" s="123">
        <v>3.66</v>
      </c>
      <c r="E24" s="55">
        <f t="shared" ref="E24" si="12">SUM(G24:O24)</f>
        <v>2.8169999999999997</v>
      </c>
      <c r="F24" s="55"/>
      <c r="G24" s="68">
        <v>0.15</v>
      </c>
      <c r="H24" s="56"/>
      <c r="I24" s="55"/>
      <c r="J24" s="55">
        <f t="shared" ref="J24" si="13">+(D24+G24+H24)*70%</f>
        <v>2.6669999999999998</v>
      </c>
      <c r="K24" s="57"/>
      <c r="L24" s="55"/>
      <c r="M24" s="55"/>
      <c r="N24" s="55"/>
      <c r="O24" s="55"/>
      <c r="P24" s="55"/>
      <c r="Q24" s="168">
        <f t="shared" ref="Q24" si="14">R24+S24+T24</f>
        <v>37.444679999999998</v>
      </c>
      <c r="R24" s="58">
        <f t="shared" si="8"/>
        <v>23.842979999999997</v>
      </c>
      <c r="S24" s="58">
        <f t="shared" si="9"/>
        <v>4.9606199999999996</v>
      </c>
      <c r="T24" s="58">
        <f t="shared" si="10"/>
        <v>8.6410800000000005</v>
      </c>
      <c r="U24" s="87">
        <f t="shared" ref="U24" si="15">R24+S24+T24</f>
        <v>37.444679999999998</v>
      </c>
    </row>
    <row r="25" spans="1:21" s="98" customFormat="1" ht="22.85" customHeight="1">
      <c r="A25" s="91"/>
      <c r="B25" s="92" t="s">
        <v>150</v>
      </c>
      <c r="C25" s="93"/>
      <c r="D25" s="94"/>
      <c r="E25" s="93"/>
      <c r="F25" s="93"/>
      <c r="G25" s="94"/>
      <c r="H25" s="95"/>
      <c r="I25" s="93"/>
      <c r="J25" s="93"/>
      <c r="K25" s="96"/>
      <c r="L25" s="93"/>
      <c r="M25" s="93"/>
      <c r="N25" s="93"/>
      <c r="O25" s="93"/>
      <c r="P25" s="93"/>
      <c r="Q25" s="169">
        <f>SUM(Q11:Q24)</f>
        <v>508.26681360000003</v>
      </c>
      <c r="R25" s="97">
        <f t="shared" ref="R25:U25" si="16">SUM(R11:R24)</f>
        <v>323.63997959999995</v>
      </c>
      <c r="S25" s="97">
        <f t="shared" si="16"/>
        <v>67.334492399999988</v>
      </c>
      <c r="T25" s="97">
        <f t="shared" si="16"/>
        <v>117.2923416</v>
      </c>
      <c r="U25" s="97">
        <f t="shared" si="16"/>
        <v>508.26681360000003</v>
      </c>
    </row>
    <row r="26" spans="1:21" s="59" customFormat="1" ht="22.85" customHeight="1">
      <c r="A26" s="53" t="s">
        <v>53</v>
      </c>
      <c r="B26" s="54" t="s">
        <v>103</v>
      </c>
      <c r="C26" s="55">
        <f t="shared" si="0"/>
        <v>9.6559999999999988</v>
      </c>
      <c r="D26" s="56">
        <v>5.08</v>
      </c>
      <c r="E26" s="55">
        <f t="shared" si="5"/>
        <v>4.5759999999999996</v>
      </c>
      <c r="F26" s="55"/>
      <c r="G26" s="56">
        <v>0.6</v>
      </c>
      <c r="H26" s="56"/>
      <c r="I26" s="55"/>
      <c r="J26" s="55">
        <f t="shared" si="1"/>
        <v>3.9759999999999995</v>
      </c>
      <c r="K26" s="57"/>
      <c r="L26" s="55"/>
      <c r="M26" s="55"/>
      <c r="N26" s="55"/>
      <c r="O26" s="55"/>
      <c r="P26" s="55"/>
      <c r="Q26" s="170">
        <f t="shared" si="6"/>
        <v>55.823039999999992</v>
      </c>
      <c r="R26" s="58">
        <f t="shared" si="8"/>
        <v>35.545439999999999</v>
      </c>
      <c r="S26" s="58">
        <f t="shared" si="9"/>
        <v>7.3953599999999993</v>
      </c>
      <c r="T26" s="58">
        <f t="shared" si="10"/>
        <v>12.882239999999999</v>
      </c>
      <c r="U26" s="87">
        <f t="shared" si="7"/>
        <v>55.823039999999992</v>
      </c>
    </row>
    <row r="27" spans="1:21" s="59" customFormat="1" ht="22.85" customHeight="1">
      <c r="A27" s="53" t="s">
        <v>54</v>
      </c>
      <c r="B27" s="33" t="s">
        <v>104</v>
      </c>
      <c r="C27" s="55">
        <f t="shared" si="0"/>
        <v>7.2929999999999993</v>
      </c>
      <c r="D27" s="56">
        <v>3.99</v>
      </c>
      <c r="E27" s="55">
        <f t="shared" si="5"/>
        <v>3.3029999999999995</v>
      </c>
      <c r="F27" s="55"/>
      <c r="G27" s="56">
        <v>0.3</v>
      </c>
      <c r="H27" s="56"/>
      <c r="I27" s="55"/>
      <c r="J27" s="55">
        <f t="shared" si="1"/>
        <v>3.0029999999999997</v>
      </c>
      <c r="K27" s="57"/>
      <c r="L27" s="55"/>
      <c r="M27" s="55"/>
      <c r="N27" s="55"/>
      <c r="O27" s="55"/>
      <c r="P27" s="55"/>
      <c r="Q27" s="170">
        <f t="shared" si="6"/>
        <v>42.162119999999994</v>
      </c>
      <c r="R27" s="58">
        <f t="shared" si="8"/>
        <v>26.846819999999994</v>
      </c>
      <c r="S27" s="58">
        <f t="shared" si="9"/>
        <v>5.5855799999999993</v>
      </c>
      <c r="T27" s="58">
        <f t="shared" si="10"/>
        <v>9.7297199999999986</v>
      </c>
      <c r="U27" s="87">
        <f t="shared" si="7"/>
        <v>42.162119999999994</v>
      </c>
    </row>
    <row r="28" spans="1:21" s="59" customFormat="1" ht="22.85" customHeight="1">
      <c r="A28" s="53" t="s">
        <v>89</v>
      </c>
      <c r="B28" s="33" t="s">
        <v>105</v>
      </c>
      <c r="C28" s="55">
        <f t="shared" si="0"/>
        <v>9.6559999999999988</v>
      </c>
      <c r="D28" s="56">
        <v>5.08</v>
      </c>
      <c r="E28" s="55">
        <f t="shared" si="5"/>
        <v>4.5759999999999996</v>
      </c>
      <c r="F28" s="55"/>
      <c r="G28" s="56">
        <v>0.6</v>
      </c>
      <c r="H28" s="56"/>
      <c r="I28" s="55"/>
      <c r="J28" s="55">
        <f t="shared" si="1"/>
        <v>3.9759999999999995</v>
      </c>
      <c r="K28" s="57"/>
      <c r="L28" s="55"/>
      <c r="M28" s="55"/>
      <c r="N28" s="55"/>
      <c r="O28" s="55"/>
      <c r="P28" s="55"/>
      <c r="Q28" s="170">
        <f t="shared" si="6"/>
        <v>55.823039999999992</v>
      </c>
      <c r="R28" s="58">
        <f t="shared" si="8"/>
        <v>35.545439999999999</v>
      </c>
      <c r="S28" s="58">
        <f t="shared" si="9"/>
        <v>7.3953599999999993</v>
      </c>
      <c r="T28" s="58">
        <f t="shared" si="10"/>
        <v>12.882239999999999</v>
      </c>
      <c r="U28" s="87">
        <f t="shared" si="7"/>
        <v>55.823039999999992</v>
      </c>
    </row>
    <row r="29" spans="1:21" s="59" customFormat="1" ht="22.85" customHeight="1">
      <c r="A29" s="53" t="s">
        <v>90</v>
      </c>
      <c r="B29" s="33" t="s">
        <v>106</v>
      </c>
      <c r="C29" s="55">
        <f t="shared" si="0"/>
        <v>4.5389999999999997</v>
      </c>
      <c r="D29" s="56">
        <v>2.67</v>
      </c>
      <c r="E29" s="55">
        <f t="shared" si="5"/>
        <v>1.8689999999999998</v>
      </c>
      <c r="F29" s="55"/>
      <c r="G29" s="56"/>
      <c r="H29" s="56"/>
      <c r="I29" s="55"/>
      <c r="J29" s="55">
        <f t="shared" si="1"/>
        <v>1.8689999999999998</v>
      </c>
      <c r="K29" s="57"/>
      <c r="L29" s="55"/>
      <c r="M29" s="55"/>
      <c r="N29" s="55"/>
      <c r="O29" s="55"/>
      <c r="P29" s="55"/>
      <c r="Q29" s="170">
        <f t="shared" si="6"/>
        <v>26.240759999999998</v>
      </c>
      <c r="R29" s="58">
        <f t="shared" si="8"/>
        <v>16.708859999999998</v>
      </c>
      <c r="S29" s="58">
        <f t="shared" si="9"/>
        <v>3.4763399999999995</v>
      </c>
      <c r="T29" s="58">
        <f t="shared" si="10"/>
        <v>6.0555599999999998</v>
      </c>
      <c r="U29" s="87">
        <f t="shared" si="7"/>
        <v>26.240759999999998</v>
      </c>
    </row>
    <row r="30" spans="1:21" s="59" customFormat="1" ht="22.85" customHeight="1">
      <c r="A30" s="53" t="s">
        <v>91</v>
      </c>
      <c r="B30" s="33" t="s">
        <v>107</v>
      </c>
      <c r="C30" s="55">
        <f t="shared" si="0"/>
        <v>5.6609999999999996</v>
      </c>
      <c r="D30" s="56">
        <v>3.33</v>
      </c>
      <c r="E30" s="55">
        <f t="shared" si="5"/>
        <v>2.331</v>
      </c>
      <c r="F30" s="55"/>
      <c r="G30" s="56"/>
      <c r="H30" s="56"/>
      <c r="I30" s="55"/>
      <c r="J30" s="55">
        <f t="shared" si="1"/>
        <v>2.331</v>
      </c>
      <c r="K30" s="57"/>
      <c r="L30" s="55"/>
      <c r="M30" s="55"/>
      <c r="N30" s="55"/>
      <c r="O30" s="55"/>
      <c r="P30" s="55"/>
      <c r="Q30" s="170">
        <f t="shared" si="6"/>
        <v>32.727240000000002</v>
      </c>
      <c r="R30" s="58">
        <f t="shared" si="8"/>
        <v>20.83914</v>
      </c>
      <c r="S30" s="58">
        <f t="shared" si="9"/>
        <v>4.3356599999999998</v>
      </c>
      <c r="T30" s="58">
        <f t="shared" si="10"/>
        <v>7.5524399999999998</v>
      </c>
      <c r="U30" s="87">
        <f t="shared" si="7"/>
        <v>32.727240000000002</v>
      </c>
    </row>
    <row r="31" spans="1:21" s="59" customFormat="1" ht="22.85" customHeight="1">
      <c r="A31" s="53" t="s">
        <v>98</v>
      </c>
      <c r="B31" s="33" t="s">
        <v>108</v>
      </c>
      <c r="C31" s="55">
        <f t="shared" si="0"/>
        <v>3.9779999999999998</v>
      </c>
      <c r="D31" s="56">
        <v>2.34</v>
      </c>
      <c r="E31" s="55">
        <f t="shared" si="5"/>
        <v>1.6379999999999999</v>
      </c>
      <c r="F31" s="55"/>
      <c r="G31" s="56"/>
      <c r="H31" s="56"/>
      <c r="I31" s="55"/>
      <c r="J31" s="55">
        <f t="shared" si="1"/>
        <v>1.6379999999999999</v>
      </c>
      <c r="K31" s="57"/>
      <c r="L31" s="55"/>
      <c r="M31" s="55"/>
      <c r="N31" s="55"/>
      <c r="O31" s="55"/>
      <c r="P31" s="55"/>
      <c r="Q31" s="170">
        <f t="shared" si="6"/>
        <v>22.997520000000002</v>
      </c>
      <c r="R31" s="58">
        <f t="shared" si="8"/>
        <v>14.64372</v>
      </c>
      <c r="S31" s="58">
        <f t="shared" si="9"/>
        <v>3.0466800000000003</v>
      </c>
      <c r="T31" s="58">
        <f t="shared" si="10"/>
        <v>5.3071199999999994</v>
      </c>
      <c r="U31" s="87">
        <f t="shared" si="7"/>
        <v>22.997520000000002</v>
      </c>
    </row>
    <row r="32" spans="1:21" s="59" customFormat="1" ht="22.85" customHeight="1">
      <c r="A32" s="53" t="s">
        <v>100</v>
      </c>
      <c r="B32" s="62" t="s">
        <v>109</v>
      </c>
      <c r="C32" s="55">
        <f t="shared" si="0"/>
        <v>7.1230000000000011</v>
      </c>
      <c r="D32" s="56">
        <v>3.99</v>
      </c>
      <c r="E32" s="55">
        <f t="shared" si="5"/>
        <v>3.1330000000000005</v>
      </c>
      <c r="F32" s="55"/>
      <c r="G32" s="56">
        <v>0.2</v>
      </c>
      <c r="H32" s="56"/>
      <c r="I32" s="55"/>
      <c r="J32" s="55">
        <f t="shared" si="1"/>
        <v>2.9330000000000003</v>
      </c>
      <c r="K32" s="57"/>
      <c r="L32" s="55"/>
      <c r="M32" s="55"/>
      <c r="N32" s="55"/>
      <c r="O32" s="55"/>
      <c r="P32" s="55"/>
      <c r="Q32" s="170">
        <f t="shared" si="6"/>
        <v>41.179320000000004</v>
      </c>
      <c r="R32" s="58">
        <f t="shared" si="8"/>
        <v>26.221020000000003</v>
      </c>
      <c r="S32" s="58">
        <f t="shared" si="9"/>
        <v>5.4553800000000008</v>
      </c>
      <c r="T32" s="58">
        <f t="shared" si="10"/>
        <v>9.5029200000000014</v>
      </c>
      <c r="U32" s="87">
        <f t="shared" si="7"/>
        <v>41.179320000000004</v>
      </c>
    </row>
    <row r="33" spans="1:22" s="59" customFormat="1" ht="22.85" customHeight="1">
      <c r="A33" s="53" t="s">
        <v>99</v>
      </c>
      <c r="B33" s="62" t="s">
        <v>110</v>
      </c>
      <c r="C33" s="55">
        <f t="shared" si="0"/>
        <v>5.6609999999999996</v>
      </c>
      <c r="D33" s="56">
        <v>3.33</v>
      </c>
      <c r="E33" s="55">
        <f t="shared" si="5"/>
        <v>2.331</v>
      </c>
      <c r="F33" s="55"/>
      <c r="G33" s="56"/>
      <c r="H33" s="56"/>
      <c r="I33" s="55"/>
      <c r="J33" s="55">
        <f t="shared" si="1"/>
        <v>2.331</v>
      </c>
      <c r="K33" s="57"/>
      <c r="L33" s="55"/>
      <c r="M33" s="55"/>
      <c r="N33" s="55"/>
      <c r="O33" s="55"/>
      <c r="P33" s="55"/>
      <c r="Q33" s="170">
        <f t="shared" si="6"/>
        <v>32.727240000000002</v>
      </c>
      <c r="R33" s="58">
        <f t="shared" si="8"/>
        <v>20.83914</v>
      </c>
      <c r="S33" s="58">
        <f t="shared" si="9"/>
        <v>4.3356599999999998</v>
      </c>
      <c r="T33" s="58">
        <f t="shared" si="10"/>
        <v>7.5524399999999998</v>
      </c>
      <c r="U33" s="87">
        <f t="shared" si="7"/>
        <v>32.727240000000002</v>
      </c>
    </row>
    <row r="34" spans="1:22" s="59" customFormat="1" ht="22.85" customHeight="1">
      <c r="A34" s="53" t="s">
        <v>101</v>
      </c>
      <c r="B34" s="62" t="s">
        <v>111</v>
      </c>
      <c r="C34" s="55">
        <f t="shared" si="0"/>
        <v>3.8419999999999996</v>
      </c>
      <c r="D34" s="56">
        <v>2.2599999999999998</v>
      </c>
      <c r="E34" s="55">
        <f t="shared" si="5"/>
        <v>1.5819999999999999</v>
      </c>
      <c r="F34" s="55"/>
      <c r="G34" s="56"/>
      <c r="H34" s="56"/>
      <c r="I34" s="55"/>
      <c r="J34" s="55">
        <f t="shared" si="1"/>
        <v>1.5819999999999999</v>
      </c>
      <c r="K34" s="57"/>
      <c r="L34" s="55"/>
      <c r="M34" s="55"/>
      <c r="N34" s="55"/>
      <c r="O34" s="55"/>
      <c r="P34" s="55"/>
      <c r="Q34" s="170">
        <f t="shared" si="6"/>
        <v>22.211279999999999</v>
      </c>
      <c r="R34" s="58">
        <f t="shared" si="8"/>
        <v>14.143079999999998</v>
      </c>
      <c r="S34" s="58">
        <f t="shared" si="9"/>
        <v>2.94252</v>
      </c>
      <c r="T34" s="58">
        <f t="shared" si="10"/>
        <v>5.1256799999999991</v>
      </c>
      <c r="U34" s="87">
        <f t="shared" si="7"/>
        <v>22.211279999999999</v>
      </c>
    </row>
    <row r="35" spans="1:22" s="59" customFormat="1" ht="22.85" customHeight="1">
      <c r="A35" s="53" t="s">
        <v>127</v>
      </c>
      <c r="B35" s="62" t="s">
        <v>112</v>
      </c>
      <c r="C35" s="55">
        <f t="shared" si="0"/>
        <v>8.245000000000001</v>
      </c>
      <c r="D35" s="56">
        <v>4.6500000000000004</v>
      </c>
      <c r="E35" s="55">
        <f t="shared" si="5"/>
        <v>3.5950000000000002</v>
      </c>
      <c r="F35" s="55"/>
      <c r="G35" s="56">
        <v>0.2</v>
      </c>
      <c r="H35" s="56"/>
      <c r="I35" s="55"/>
      <c r="J35" s="55">
        <f t="shared" si="1"/>
        <v>3.395</v>
      </c>
      <c r="K35" s="57"/>
      <c r="L35" s="55"/>
      <c r="M35" s="55"/>
      <c r="N35" s="55"/>
      <c r="O35" s="55"/>
      <c r="P35" s="55"/>
      <c r="Q35" s="170">
        <f t="shared" si="6"/>
        <v>47.665800000000004</v>
      </c>
      <c r="R35" s="58">
        <f t="shared" si="8"/>
        <v>30.351300000000002</v>
      </c>
      <c r="S35" s="58">
        <f t="shared" si="9"/>
        <v>6.3147000000000002</v>
      </c>
      <c r="T35" s="58">
        <f t="shared" si="10"/>
        <v>10.9998</v>
      </c>
      <c r="U35" s="87">
        <f t="shared" si="7"/>
        <v>47.665800000000004</v>
      </c>
    </row>
    <row r="36" spans="1:22" s="59" customFormat="1" ht="22.85" customHeight="1">
      <c r="A36" s="53" t="s">
        <v>128</v>
      </c>
      <c r="B36" s="62" t="s">
        <v>113</v>
      </c>
      <c r="C36" s="55">
        <f t="shared" si="0"/>
        <v>8.5679999999999996</v>
      </c>
      <c r="D36" s="56">
        <v>4.74</v>
      </c>
      <c r="E36" s="55">
        <f t="shared" si="5"/>
        <v>3.8279999999999994</v>
      </c>
      <c r="F36" s="55"/>
      <c r="G36" s="56">
        <v>0.3</v>
      </c>
      <c r="H36" s="56"/>
      <c r="I36" s="55"/>
      <c r="J36" s="55">
        <f t="shared" si="1"/>
        <v>3.5279999999999996</v>
      </c>
      <c r="K36" s="57"/>
      <c r="L36" s="55"/>
      <c r="M36" s="55"/>
      <c r="N36" s="55"/>
      <c r="O36" s="55"/>
      <c r="P36" s="55"/>
      <c r="Q36" s="170">
        <f t="shared" si="6"/>
        <v>49.533119999999997</v>
      </c>
      <c r="R36" s="58">
        <f t="shared" si="8"/>
        <v>31.540319999999998</v>
      </c>
      <c r="S36" s="58">
        <f t="shared" si="9"/>
        <v>6.5620799999999981</v>
      </c>
      <c r="T36" s="58">
        <f t="shared" si="10"/>
        <v>11.430719999999999</v>
      </c>
      <c r="U36" s="87">
        <f t="shared" si="7"/>
        <v>49.533119999999997</v>
      </c>
    </row>
    <row r="37" spans="1:22" s="59" customFormat="1" ht="22.85" customHeight="1">
      <c r="A37" s="53" t="s">
        <v>140</v>
      </c>
      <c r="B37" s="72" t="s">
        <v>125</v>
      </c>
      <c r="C37" s="55">
        <f>D37+E37+P37</f>
        <v>6.2219999999999995</v>
      </c>
      <c r="D37" s="56">
        <v>3.66</v>
      </c>
      <c r="E37" s="55">
        <f>SUM(G37:O37)</f>
        <v>2.5619999999999998</v>
      </c>
      <c r="F37" s="55"/>
      <c r="G37" s="65"/>
      <c r="H37" s="65"/>
      <c r="I37" s="55"/>
      <c r="J37" s="55">
        <f>+(D37+G37+H37)*70%</f>
        <v>2.5619999999999998</v>
      </c>
      <c r="K37" s="57"/>
      <c r="L37" s="55"/>
      <c r="M37" s="55"/>
      <c r="N37" s="55"/>
      <c r="O37" s="55"/>
      <c r="P37" s="55"/>
      <c r="Q37" s="170">
        <f>R37+S37+T37</f>
        <v>35.970479999999995</v>
      </c>
      <c r="R37" s="58">
        <f t="shared" ref="R37" si="17">(J37*1.49*6)</f>
        <v>22.904279999999996</v>
      </c>
      <c r="S37" s="58">
        <f t="shared" ref="S37" si="18">(J37*0.31*6)</f>
        <v>4.7653199999999991</v>
      </c>
      <c r="T37" s="58">
        <f t="shared" ref="T37" si="19">(J37*0.54*6)</f>
        <v>8.3008799999999994</v>
      </c>
      <c r="U37" s="87">
        <f>R37+S37+T37</f>
        <v>35.970479999999995</v>
      </c>
    </row>
    <row r="38" spans="1:22" s="98" customFormat="1" ht="22.85" customHeight="1">
      <c r="A38" s="91"/>
      <c r="B38" s="99" t="s">
        <v>151</v>
      </c>
      <c r="C38" s="93"/>
      <c r="D38" s="95"/>
      <c r="E38" s="93"/>
      <c r="F38" s="93"/>
      <c r="G38" s="95"/>
      <c r="H38" s="95"/>
      <c r="I38" s="93"/>
      <c r="J38" s="93"/>
      <c r="K38" s="96"/>
      <c r="L38" s="93"/>
      <c r="M38" s="93"/>
      <c r="N38" s="93"/>
      <c r="O38" s="93"/>
      <c r="P38" s="93"/>
      <c r="Q38" s="169">
        <f>SUM(Q26:Q37)</f>
        <v>465.06095999999997</v>
      </c>
      <c r="R38" s="97">
        <f t="shared" ref="R38:U38" si="20">SUM(R26:R37)</f>
        <v>296.12855999999999</v>
      </c>
      <c r="S38" s="97">
        <f t="shared" si="20"/>
        <v>61.610640000000004</v>
      </c>
      <c r="T38" s="97">
        <f t="shared" si="20"/>
        <v>107.32175999999998</v>
      </c>
      <c r="U38" s="97">
        <f t="shared" si="20"/>
        <v>465.06095999999997</v>
      </c>
      <c r="V38" s="124"/>
    </row>
    <row r="39" spans="1:22" s="59" customFormat="1" ht="22.85" customHeight="1">
      <c r="A39" s="53" t="s">
        <v>129</v>
      </c>
      <c r="B39" s="66" t="s">
        <v>114</v>
      </c>
      <c r="C39" s="55">
        <f t="shared" si="0"/>
        <v>8.9759999999999991</v>
      </c>
      <c r="D39" s="67">
        <v>4.9800000000000004</v>
      </c>
      <c r="E39" s="55">
        <f t="shared" si="5"/>
        <v>3.9959999999999996</v>
      </c>
      <c r="F39" s="55"/>
      <c r="G39" s="68">
        <v>0.3</v>
      </c>
      <c r="H39" s="56"/>
      <c r="I39" s="55"/>
      <c r="J39" s="55">
        <f t="shared" si="1"/>
        <v>3.6959999999999997</v>
      </c>
      <c r="K39" s="57"/>
      <c r="L39" s="55"/>
      <c r="M39" s="55"/>
      <c r="N39" s="55"/>
      <c r="O39" s="55"/>
      <c r="P39" s="55"/>
      <c r="Q39" s="168">
        <f t="shared" si="6"/>
        <v>51.891839999999995</v>
      </c>
      <c r="R39" s="58">
        <f t="shared" si="8"/>
        <v>33.04224</v>
      </c>
      <c r="S39" s="58">
        <f t="shared" si="9"/>
        <v>6.8745599999999989</v>
      </c>
      <c r="T39" s="58">
        <f t="shared" si="10"/>
        <v>11.97504</v>
      </c>
      <c r="U39" s="87">
        <f t="shared" si="7"/>
        <v>51.891839999999995</v>
      </c>
    </row>
    <row r="40" spans="1:22" s="59" customFormat="1" ht="22.85" customHeight="1">
      <c r="A40" s="53" t="s">
        <v>130</v>
      </c>
      <c r="B40" s="66" t="s">
        <v>115</v>
      </c>
      <c r="C40" s="55">
        <f t="shared" si="0"/>
        <v>7.8540000000000001</v>
      </c>
      <c r="D40" s="67">
        <v>4.32</v>
      </c>
      <c r="E40" s="55">
        <f t="shared" si="5"/>
        <v>3.5339999999999998</v>
      </c>
      <c r="F40" s="55"/>
      <c r="G40" s="68">
        <v>0.3</v>
      </c>
      <c r="H40" s="56"/>
      <c r="I40" s="55"/>
      <c r="J40" s="55">
        <f t="shared" si="1"/>
        <v>3.234</v>
      </c>
      <c r="K40" s="57"/>
      <c r="L40" s="55"/>
      <c r="M40" s="55"/>
      <c r="N40" s="55"/>
      <c r="O40" s="55"/>
      <c r="P40" s="55"/>
      <c r="Q40" s="168">
        <f t="shared" si="6"/>
        <v>45.405360000000002</v>
      </c>
      <c r="R40" s="58">
        <f t="shared" si="8"/>
        <v>28.911960000000001</v>
      </c>
      <c r="S40" s="58">
        <f t="shared" si="9"/>
        <v>6.0152400000000004</v>
      </c>
      <c r="T40" s="58">
        <f t="shared" si="10"/>
        <v>10.478160000000001</v>
      </c>
      <c r="U40" s="87">
        <f t="shared" si="7"/>
        <v>45.405360000000002</v>
      </c>
    </row>
    <row r="41" spans="1:22" s="59" customFormat="1" ht="22.85" customHeight="1">
      <c r="A41" s="53" t="s">
        <v>131</v>
      </c>
      <c r="B41" s="66" t="s">
        <v>116</v>
      </c>
      <c r="C41" s="55">
        <f t="shared" si="0"/>
        <v>7.1230000000000011</v>
      </c>
      <c r="D41" s="67">
        <v>3.99</v>
      </c>
      <c r="E41" s="55">
        <f t="shared" si="5"/>
        <v>3.1330000000000005</v>
      </c>
      <c r="F41" s="55"/>
      <c r="G41" s="68">
        <v>0.2</v>
      </c>
      <c r="H41" s="56"/>
      <c r="I41" s="55"/>
      <c r="J41" s="55">
        <f t="shared" si="1"/>
        <v>2.9330000000000003</v>
      </c>
      <c r="K41" s="57"/>
      <c r="L41" s="55"/>
      <c r="M41" s="55"/>
      <c r="N41" s="55"/>
      <c r="O41" s="55"/>
      <c r="P41" s="55"/>
      <c r="Q41" s="168">
        <f t="shared" si="6"/>
        <v>41.179320000000004</v>
      </c>
      <c r="R41" s="58">
        <f t="shared" si="8"/>
        <v>26.221020000000003</v>
      </c>
      <c r="S41" s="58">
        <f t="shared" si="9"/>
        <v>5.4553800000000008</v>
      </c>
      <c r="T41" s="58">
        <f t="shared" si="10"/>
        <v>9.5029200000000014</v>
      </c>
      <c r="U41" s="87">
        <f t="shared" si="7"/>
        <v>41.179320000000004</v>
      </c>
    </row>
    <row r="42" spans="1:22" s="59" customFormat="1" ht="22.85" customHeight="1">
      <c r="A42" s="53" t="s">
        <v>141</v>
      </c>
      <c r="B42" s="33" t="s">
        <v>126</v>
      </c>
      <c r="C42" s="55">
        <f>D42+E42+P42</f>
        <v>5.0999999999999996</v>
      </c>
      <c r="D42" s="56">
        <v>3</v>
      </c>
      <c r="E42" s="55">
        <f>SUM(G42:O42)</f>
        <v>2.0999999999999996</v>
      </c>
      <c r="F42" s="55"/>
      <c r="G42" s="65"/>
      <c r="H42" s="65"/>
      <c r="I42" s="55"/>
      <c r="J42" s="55">
        <f>+(D42+G42+H42)*70%</f>
        <v>2.0999999999999996</v>
      </c>
      <c r="K42" s="57"/>
      <c r="L42" s="55"/>
      <c r="M42" s="55"/>
      <c r="N42" s="55"/>
      <c r="O42" s="55"/>
      <c r="P42" s="55"/>
      <c r="Q42" s="168">
        <f>R42+S42+T42</f>
        <v>29.483999999999995</v>
      </c>
      <c r="R42" s="58">
        <f>(J42*1.49*6)</f>
        <v>18.773999999999997</v>
      </c>
      <c r="S42" s="58">
        <f>(J42*0.31*6)</f>
        <v>3.9059999999999997</v>
      </c>
      <c r="T42" s="58">
        <f>(J42*0.54*6)</f>
        <v>6.8039999999999994</v>
      </c>
      <c r="U42" s="87">
        <f>R42+S42+T42</f>
        <v>29.483999999999995</v>
      </c>
    </row>
    <row r="43" spans="1:22" s="98" customFormat="1" ht="22.85" customHeight="1">
      <c r="A43" s="91"/>
      <c r="B43" s="92" t="s">
        <v>152</v>
      </c>
      <c r="C43" s="93"/>
      <c r="D43" s="94"/>
      <c r="E43" s="93"/>
      <c r="F43" s="93"/>
      <c r="G43" s="94"/>
      <c r="H43" s="95"/>
      <c r="I43" s="93"/>
      <c r="J43" s="93"/>
      <c r="K43" s="96"/>
      <c r="L43" s="93"/>
      <c r="M43" s="93"/>
      <c r="N43" s="93"/>
      <c r="O43" s="93"/>
      <c r="P43" s="93"/>
      <c r="Q43" s="169">
        <f>SUM(Q39:Q42)</f>
        <v>167.96051999999997</v>
      </c>
      <c r="R43" s="97">
        <f t="shared" ref="R43:U43" si="21">SUM(R39:R42)</f>
        <v>106.94922</v>
      </c>
      <c r="S43" s="97">
        <f t="shared" si="21"/>
        <v>22.251179999999998</v>
      </c>
      <c r="T43" s="97">
        <f t="shared" si="21"/>
        <v>38.760120000000008</v>
      </c>
      <c r="U43" s="97">
        <f t="shared" si="21"/>
        <v>167.96051999999997</v>
      </c>
    </row>
    <row r="44" spans="1:22" s="59" customFormat="1" ht="22.85" customHeight="1">
      <c r="A44" s="53" t="s">
        <v>132</v>
      </c>
      <c r="B44" s="69" t="s">
        <v>118</v>
      </c>
      <c r="C44" s="55">
        <f t="shared" si="0"/>
        <v>8.245000000000001</v>
      </c>
      <c r="D44" s="70">
        <v>4.6500000000000004</v>
      </c>
      <c r="E44" s="55">
        <f t="shared" si="5"/>
        <v>3.5950000000000002</v>
      </c>
      <c r="F44" s="55"/>
      <c r="G44" s="56">
        <v>0.2</v>
      </c>
      <c r="H44" s="56"/>
      <c r="I44" s="55"/>
      <c r="J44" s="55">
        <f t="shared" si="1"/>
        <v>3.395</v>
      </c>
      <c r="K44" s="57"/>
      <c r="L44" s="55"/>
      <c r="M44" s="55"/>
      <c r="N44" s="55"/>
      <c r="O44" s="55"/>
      <c r="P44" s="55"/>
      <c r="Q44" s="168">
        <f t="shared" si="6"/>
        <v>47.665800000000004</v>
      </c>
      <c r="R44" s="58">
        <f t="shared" ref="R44:R49" si="22">(J44*1.49*6)</f>
        <v>30.351300000000002</v>
      </c>
      <c r="S44" s="58">
        <f t="shared" ref="S44:S49" si="23">(J44*0.31*6)</f>
        <v>6.3147000000000002</v>
      </c>
      <c r="T44" s="58">
        <f t="shared" ref="T44:T49" si="24">(J44*0.54*6)</f>
        <v>10.9998</v>
      </c>
      <c r="U44" s="87">
        <f t="shared" si="7"/>
        <v>47.665800000000004</v>
      </c>
    </row>
    <row r="45" spans="1:22" s="59" customFormat="1" ht="22.85" customHeight="1">
      <c r="A45" s="53" t="s">
        <v>133</v>
      </c>
      <c r="B45" s="69" t="s">
        <v>119</v>
      </c>
      <c r="C45" s="55">
        <f t="shared" si="0"/>
        <v>5.0999999999999996</v>
      </c>
      <c r="D45" s="70">
        <v>3</v>
      </c>
      <c r="E45" s="55">
        <f t="shared" si="5"/>
        <v>2.0999999999999996</v>
      </c>
      <c r="F45" s="55"/>
      <c r="G45" s="56"/>
      <c r="H45" s="56"/>
      <c r="I45" s="55"/>
      <c r="J45" s="55">
        <f t="shared" si="1"/>
        <v>2.0999999999999996</v>
      </c>
      <c r="K45" s="57"/>
      <c r="L45" s="55"/>
      <c r="M45" s="55"/>
      <c r="N45" s="55"/>
      <c r="O45" s="55"/>
      <c r="P45" s="55"/>
      <c r="Q45" s="168">
        <f t="shared" si="6"/>
        <v>29.483999999999995</v>
      </c>
      <c r="R45" s="58">
        <f t="shared" si="22"/>
        <v>18.773999999999997</v>
      </c>
      <c r="S45" s="58">
        <f t="shared" si="23"/>
        <v>3.9059999999999997</v>
      </c>
      <c r="T45" s="58">
        <f t="shared" si="24"/>
        <v>6.8039999999999994</v>
      </c>
      <c r="U45" s="87">
        <f t="shared" si="7"/>
        <v>29.483999999999995</v>
      </c>
    </row>
    <row r="46" spans="1:22" s="59" customFormat="1" ht="22.85" customHeight="1">
      <c r="A46" s="53" t="s">
        <v>134</v>
      </c>
      <c r="B46" s="69" t="s">
        <v>120</v>
      </c>
      <c r="C46" s="55">
        <f t="shared" si="0"/>
        <v>3.9779999999999998</v>
      </c>
      <c r="D46" s="70">
        <v>2.34</v>
      </c>
      <c r="E46" s="55">
        <f t="shared" si="5"/>
        <v>1.6379999999999999</v>
      </c>
      <c r="F46" s="55"/>
      <c r="G46" s="56"/>
      <c r="H46" s="56"/>
      <c r="I46" s="55"/>
      <c r="J46" s="55">
        <f t="shared" si="1"/>
        <v>1.6379999999999999</v>
      </c>
      <c r="K46" s="57"/>
      <c r="L46" s="55"/>
      <c r="M46" s="55"/>
      <c r="N46" s="55"/>
      <c r="O46" s="55"/>
      <c r="P46" s="55"/>
      <c r="Q46" s="168">
        <f t="shared" si="6"/>
        <v>22.997520000000002</v>
      </c>
      <c r="R46" s="58">
        <f t="shared" si="22"/>
        <v>14.64372</v>
      </c>
      <c r="S46" s="58">
        <f t="shared" si="23"/>
        <v>3.0466800000000003</v>
      </c>
      <c r="T46" s="58">
        <f t="shared" si="24"/>
        <v>5.3071199999999994</v>
      </c>
      <c r="U46" s="87">
        <f t="shared" si="7"/>
        <v>22.997520000000002</v>
      </c>
    </row>
    <row r="47" spans="1:22" s="98" customFormat="1" ht="22.85" customHeight="1">
      <c r="A47" s="91"/>
      <c r="B47" s="100" t="s">
        <v>153</v>
      </c>
      <c r="C47" s="93"/>
      <c r="D47" s="101"/>
      <c r="E47" s="93"/>
      <c r="F47" s="93"/>
      <c r="G47" s="95"/>
      <c r="H47" s="95"/>
      <c r="I47" s="93"/>
      <c r="J47" s="93"/>
      <c r="K47" s="96"/>
      <c r="L47" s="93"/>
      <c r="M47" s="93"/>
      <c r="N47" s="93"/>
      <c r="O47" s="93"/>
      <c r="P47" s="93"/>
      <c r="Q47" s="169">
        <f>Q46+Q45+Q44</f>
        <v>100.14732000000001</v>
      </c>
      <c r="R47" s="97">
        <f t="shared" ref="R47:U47" si="25">R46+R45+R44</f>
        <v>63.769019999999998</v>
      </c>
      <c r="S47" s="97">
        <f t="shared" si="25"/>
        <v>13.267379999999999</v>
      </c>
      <c r="T47" s="97">
        <f t="shared" si="25"/>
        <v>23.11092</v>
      </c>
      <c r="U47" s="97">
        <f t="shared" si="25"/>
        <v>100.14732000000001</v>
      </c>
    </row>
    <row r="48" spans="1:22" s="59" customFormat="1" ht="22.85" customHeight="1">
      <c r="A48" s="53" t="s">
        <v>139</v>
      </c>
      <c r="B48" s="33" t="s">
        <v>121</v>
      </c>
      <c r="C48" s="55">
        <f t="shared" si="0"/>
        <v>9.1460000000000008</v>
      </c>
      <c r="D48" s="56">
        <v>5.08</v>
      </c>
      <c r="E48" s="55">
        <f t="shared" si="5"/>
        <v>4.0659999999999998</v>
      </c>
      <c r="F48" s="55"/>
      <c r="G48" s="65">
        <v>0.3</v>
      </c>
      <c r="H48" s="65"/>
      <c r="I48" s="55"/>
      <c r="J48" s="55">
        <f>+(D48+G48+H48)*70%</f>
        <v>3.7659999999999996</v>
      </c>
      <c r="K48" s="57"/>
      <c r="L48" s="55"/>
      <c r="M48" s="55"/>
      <c r="N48" s="55"/>
      <c r="O48" s="55"/>
      <c r="P48" s="55"/>
      <c r="Q48" s="170">
        <f t="shared" si="6"/>
        <v>52.874639999999999</v>
      </c>
      <c r="R48" s="58">
        <f t="shared" si="22"/>
        <v>33.668039999999998</v>
      </c>
      <c r="S48" s="58">
        <f t="shared" si="23"/>
        <v>7.0047599999999992</v>
      </c>
      <c r="T48" s="58">
        <f t="shared" si="24"/>
        <v>12.201840000000001</v>
      </c>
      <c r="U48" s="87">
        <f t="shared" si="7"/>
        <v>52.874639999999999</v>
      </c>
    </row>
    <row r="49" spans="1:21" s="59" customFormat="1" ht="22.85" customHeight="1">
      <c r="A49" s="53" t="s">
        <v>135</v>
      </c>
      <c r="B49" s="71" t="s">
        <v>122</v>
      </c>
      <c r="C49" s="55">
        <f t="shared" si="0"/>
        <v>6.2219999999999995</v>
      </c>
      <c r="D49" s="56">
        <v>3.66</v>
      </c>
      <c r="E49" s="55">
        <f t="shared" si="5"/>
        <v>2.5619999999999998</v>
      </c>
      <c r="F49" s="55"/>
      <c r="G49" s="65"/>
      <c r="H49" s="65"/>
      <c r="I49" s="55"/>
      <c r="J49" s="55">
        <f t="shared" si="1"/>
        <v>2.5619999999999998</v>
      </c>
      <c r="K49" s="57"/>
      <c r="L49" s="55"/>
      <c r="M49" s="55"/>
      <c r="N49" s="55"/>
      <c r="O49" s="55"/>
      <c r="P49" s="55"/>
      <c r="Q49" s="170">
        <f t="shared" si="6"/>
        <v>35.970479999999995</v>
      </c>
      <c r="R49" s="58">
        <f t="shared" si="22"/>
        <v>22.904279999999996</v>
      </c>
      <c r="S49" s="58">
        <f t="shared" si="23"/>
        <v>4.7653199999999991</v>
      </c>
      <c r="T49" s="58">
        <f t="shared" si="24"/>
        <v>8.3008799999999994</v>
      </c>
      <c r="U49" s="87">
        <f t="shared" si="7"/>
        <v>35.970479999999995</v>
      </c>
    </row>
    <row r="50" spans="1:21" s="77" customFormat="1" ht="22.85" customHeight="1">
      <c r="A50" s="53" t="s">
        <v>136</v>
      </c>
      <c r="B50" s="79" t="s">
        <v>123</v>
      </c>
      <c r="C50" s="74">
        <f t="shared" si="0"/>
        <v>8.9759999999999991</v>
      </c>
      <c r="D50" s="75">
        <v>4.9800000000000004</v>
      </c>
      <c r="E50" s="74">
        <f t="shared" si="5"/>
        <v>3.9959999999999996</v>
      </c>
      <c r="F50" s="74"/>
      <c r="G50" s="80">
        <v>0.3</v>
      </c>
      <c r="H50" s="80"/>
      <c r="I50" s="74"/>
      <c r="J50" s="74">
        <f t="shared" si="1"/>
        <v>3.6959999999999997</v>
      </c>
      <c r="K50" s="76"/>
      <c r="L50" s="74"/>
      <c r="M50" s="74"/>
      <c r="N50" s="74"/>
      <c r="O50" s="74"/>
      <c r="P50" s="74"/>
      <c r="Q50" s="170">
        <f t="shared" si="6"/>
        <v>17.297280000000001</v>
      </c>
      <c r="R50" s="58">
        <f>(J50*1.49*2)</f>
        <v>11.01408</v>
      </c>
      <c r="S50" s="58">
        <f>(J50*0.31*2)</f>
        <v>2.2915199999999998</v>
      </c>
      <c r="T50" s="58">
        <f>(J50*0.54*2)</f>
        <v>3.9916800000000001</v>
      </c>
      <c r="U50" s="87">
        <f t="shared" si="7"/>
        <v>17.297280000000001</v>
      </c>
    </row>
    <row r="51" spans="1:21" s="77" customFormat="1" ht="22.85" customHeight="1">
      <c r="A51" s="53" t="s">
        <v>137</v>
      </c>
      <c r="B51" s="81" t="s">
        <v>124</v>
      </c>
      <c r="C51" s="74">
        <f t="shared" si="0"/>
        <v>9.3993000000000002</v>
      </c>
      <c r="D51" s="75">
        <v>4.9800000000000004</v>
      </c>
      <c r="E51" s="74">
        <f t="shared" si="5"/>
        <v>4.4192999999999998</v>
      </c>
      <c r="F51" s="74"/>
      <c r="G51" s="80">
        <v>0.3</v>
      </c>
      <c r="H51" s="80">
        <f>D51*5%</f>
        <v>0.24900000000000003</v>
      </c>
      <c r="I51" s="74"/>
      <c r="J51" s="74">
        <f t="shared" si="1"/>
        <v>3.8702999999999999</v>
      </c>
      <c r="K51" s="76"/>
      <c r="L51" s="74"/>
      <c r="M51" s="74"/>
      <c r="N51" s="74"/>
      <c r="O51" s="74"/>
      <c r="P51" s="74"/>
      <c r="Q51" s="170">
        <f t="shared" si="6"/>
        <v>18.113003999999997</v>
      </c>
      <c r="R51" s="58">
        <f>(J51*1.49*2)</f>
        <v>11.533493999999999</v>
      </c>
      <c r="S51" s="58">
        <f>(J51*0.31*2)</f>
        <v>2.3995859999999998</v>
      </c>
      <c r="T51" s="58">
        <f>(J51*0.54*2)</f>
        <v>4.1799239999999998</v>
      </c>
      <c r="U51" s="87">
        <f t="shared" si="7"/>
        <v>18.113003999999997</v>
      </c>
    </row>
    <row r="52" spans="1:21" s="46" customFormat="1" ht="22.85" customHeight="1">
      <c r="B52" s="46" t="s">
        <v>154</v>
      </c>
      <c r="Q52" s="164">
        <f>Q51+Q50+Q49+Q48</f>
        <v>124.255404</v>
      </c>
      <c r="R52" s="82">
        <f t="shared" ref="R52:U52" si="26">R51+R50+R49+R48</f>
        <v>79.119893999999988</v>
      </c>
      <c r="S52" s="82">
        <f t="shared" si="26"/>
        <v>16.461185999999998</v>
      </c>
      <c r="T52" s="82">
        <f t="shared" si="26"/>
        <v>28.674324000000002</v>
      </c>
      <c r="U52" s="82">
        <f t="shared" si="26"/>
        <v>124.255404</v>
      </c>
    </row>
    <row r="53" spans="1:21" s="44" customFormat="1" ht="22.85" customHeight="1">
      <c r="A53" s="50"/>
      <c r="B53" s="50" t="s">
        <v>30</v>
      </c>
      <c r="C53" s="51">
        <f t="shared" ref="C53:P53" si="27">SUM(C11:C51)</f>
        <v>266.29854000000006</v>
      </c>
      <c r="D53" s="51">
        <f t="shared" si="27"/>
        <v>148.54999999999998</v>
      </c>
      <c r="E53" s="51">
        <f t="shared" si="27"/>
        <v>117.74853999999999</v>
      </c>
      <c r="F53" s="51">
        <f t="shared" si="27"/>
        <v>0</v>
      </c>
      <c r="G53" s="51">
        <f t="shared" si="27"/>
        <v>7.1499999999999995</v>
      </c>
      <c r="H53" s="51">
        <f t="shared" si="27"/>
        <v>0.94620000000000015</v>
      </c>
      <c r="I53" s="51">
        <f t="shared" si="27"/>
        <v>0</v>
      </c>
      <c r="J53" s="51">
        <f t="shared" si="27"/>
        <v>109.65233999999998</v>
      </c>
      <c r="K53" s="51">
        <f t="shared" si="27"/>
        <v>0</v>
      </c>
      <c r="L53" s="51">
        <f t="shared" si="27"/>
        <v>0</v>
      </c>
      <c r="M53" s="51">
        <f t="shared" si="27"/>
        <v>0</v>
      </c>
      <c r="N53" s="51">
        <f t="shared" si="27"/>
        <v>0</v>
      </c>
      <c r="O53" s="51">
        <f t="shared" si="27"/>
        <v>0</v>
      </c>
      <c r="P53" s="51">
        <f t="shared" si="27"/>
        <v>0</v>
      </c>
      <c r="Q53" s="171">
        <f>Q52+Q47+Q43+Q38+Q25</f>
        <v>1365.6910175999999</v>
      </c>
      <c r="R53" s="88">
        <f>SUM(R11:R51)</f>
        <v>1660.0934531999994</v>
      </c>
      <c r="S53" s="88">
        <f>SUM(S11:S51)</f>
        <v>345.38857079999985</v>
      </c>
      <c r="T53" s="88">
        <f>SUM(T11:T51)</f>
        <v>601.6446072</v>
      </c>
      <c r="U53" s="88">
        <f>SUM(U11:U51)</f>
        <v>2607.1266311999998</v>
      </c>
    </row>
    <row r="54" spans="1:21" ht="22.85" customHeight="1">
      <c r="R54" s="52"/>
    </row>
    <row r="55" spans="1:21" ht="22.85" customHeight="1">
      <c r="R55" s="52"/>
    </row>
  </sheetData>
  <mergeCells count="24">
    <mergeCell ref="A1:C1"/>
    <mergeCell ref="A2:U2"/>
    <mergeCell ref="A3:U3"/>
    <mergeCell ref="A5:A9"/>
    <mergeCell ref="B5:B9"/>
    <mergeCell ref="C5:P5"/>
    <mergeCell ref="Q5:Q9"/>
    <mergeCell ref="R5:T8"/>
    <mergeCell ref="U5:U9"/>
    <mergeCell ref="C6:C9"/>
    <mergeCell ref="D6:D9"/>
    <mergeCell ref="E6:E9"/>
    <mergeCell ref="G6:O6"/>
    <mergeCell ref="P6:P9"/>
    <mergeCell ref="F7:F9"/>
    <mergeCell ref="L7:L9"/>
    <mergeCell ref="M7:M9"/>
    <mergeCell ref="N7:N9"/>
    <mergeCell ref="O7:O9"/>
    <mergeCell ref="G7:G9"/>
    <mergeCell ref="H7:H9"/>
    <mergeCell ref="I7:I9"/>
    <mergeCell ref="J7:J9"/>
    <mergeCell ref="K7:K9"/>
  </mergeCells>
  <phoneticPr fontId="14" type="noConversion"/>
  <pageMargins left="0.7" right="0.16" top="0.45" bottom="0.34" header="0.3" footer="0.3"/>
  <pageSetup paperSize="9" scale="78" fitToHeight="5" orientation="landscape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7DD4B-E127-485C-A947-0801CAB4C638}">
  <dimension ref="A2:D41"/>
  <sheetViews>
    <sheetView topLeftCell="A7" workbookViewId="0">
      <selection activeCell="F34" sqref="F34"/>
    </sheetView>
  </sheetViews>
  <sheetFormatPr defaultRowHeight="15"/>
  <cols>
    <col min="1" max="1" width="11.53515625" style="102" customWidth="1"/>
    <col min="2" max="3" width="38.15234375" style="102" customWidth="1"/>
    <col min="4" max="4" width="20.4609375" style="102" customWidth="1"/>
  </cols>
  <sheetData>
    <row r="2" spans="1:4" s="105" customFormat="1">
      <c r="A2" s="163" t="s">
        <v>102</v>
      </c>
      <c r="B2" s="163"/>
      <c r="C2" s="120"/>
      <c r="D2" s="121"/>
    </row>
    <row r="3" spans="1:4" s="105" customFormat="1">
      <c r="A3" s="121"/>
      <c r="B3" s="121"/>
      <c r="C3" s="121"/>
      <c r="D3" s="121"/>
    </row>
    <row r="4" spans="1:4" s="105" customFormat="1">
      <c r="A4" s="162" t="s">
        <v>155</v>
      </c>
      <c r="B4" s="162"/>
      <c r="C4" s="162"/>
      <c r="D4" s="162"/>
    </row>
    <row r="5" spans="1:4" s="103" customFormat="1" ht="15.45">
      <c r="A5" s="104"/>
      <c r="B5" s="104"/>
      <c r="C5" s="104"/>
      <c r="D5" s="104"/>
    </row>
    <row r="6" spans="1:4" s="105" customFormat="1">
      <c r="A6" s="112" t="s">
        <v>0</v>
      </c>
      <c r="B6" s="112" t="s">
        <v>157</v>
      </c>
      <c r="C6" s="112" t="s">
        <v>161</v>
      </c>
      <c r="D6" s="112" t="s">
        <v>156</v>
      </c>
    </row>
    <row r="7" spans="1:4" s="103" customFormat="1" ht="15.45">
      <c r="A7" s="106">
        <v>1</v>
      </c>
      <c r="B7" s="107" t="s">
        <v>67</v>
      </c>
      <c r="C7" s="107" t="s">
        <v>163</v>
      </c>
      <c r="D7" s="108">
        <f>2.34*10</f>
        <v>23.4</v>
      </c>
    </row>
    <row r="8" spans="1:4" s="103" customFormat="1" ht="15.45">
      <c r="A8" s="106">
        <v>2</v>
      </c>
      <c r="B8" s="109" t="s">
        <v>56</v>
      </c>
      <c r="C8" s="107" t="s">
        <v>163</v>
      </c>
      <c r="D8" s="108">
        <f t="shared" ref="D8:D39" si="0">2.34*10</f>
        <v>23.4</v>
      </c>
    </row>
    <row r="9" spans="1:4" s="103" customFormat="1" ht="15.45">
      <c r="A9" s="106">
        <v>3</v>
      </c>
      <c r="B9" s="110" t="s">
        <v>58</v>
      </c>
      <c r="C9" s="107" t="s">
        <v>163</v>
      </c>
      <c r="D9" s="108">
        <f t="shared" si="0"/>
        <v>23.4</v>
      </c>
    </row>
    <row r="10" spans="1:4" s="103" customFormat="1" ht="15.45">
      <c r="A10" s="106">
        <v>4</v>
      </c>
      <c r="B10" s="109" t="s">
        <v>60</v>
      </c>
      <c r="C10" s="107" t="s">
        <v>163</v>
      </c>
      <c r="D10" s="108">
        <f t="shared" si="0"/>
        <v>23.4</v>
      </c>
    </row>
    <row r="11" spans="1:4" s="103" customFormat="1" ht="15.45">
      <c r="A11" s="106">
        <v>5</v>
      </c>
      <c r="B11" s="107" t="s">
        <v>59</v>
      </c>
      <c r="C11" s="107" t="s">
        <v>163</v>
      </c>
      <c r="D11" s="108">
        <f t="shared" si="0"/>
        <v>23.4</v>
      </c>
    </row>
    <row r="12" spans="1:4" s="103" customFormat="1" ht="15.45">
      <c r="A12" s="106">
        <v>6</v>
      </c>
      <c r="B12" s="109" t="s">
        <v>61</v>
      </c>
      <c r="C12" s="107" t="s">
        <v>163</v>
      </c>
      <c r="D12" s="108">
        <f t="shared" si="0"/>
        <v>23.4</v>
      </c>
    </row>
    <row r="13" spans="1:4" s="103" customFormat="1" ht="15.45">
      <c r="A13" s="106">
        <v>7</v>
      </c>
      <c r="B13" s="111" t="s">
        <v>62</v>
      </c>
      <c r="C13" s="107" t="s">
        <v>163</v>
      </c>
      <c r="D13" s="108">
        <f t="shared" si="0"/>
        <v>23.4</v>
      </c>
    </row>
    <row r="14" spans="1:4" s="103" customFormat="1" ht="15.45">
      <c r="A14" s="106">
        <v>8</v>
      </c>
      <c r="B14" s="109" t="s">
        <v>63</v>
      </c>
      <c r="C14" s="107" t="s">
        <v>163</v>
      </c>
      <c r="D14" s="108">
        <f t="shared" si="0"/>
        <v>23.4</v>
      </c>
    </row>
    <row r="15" spans="1:4" s="103" customFormat="1" ht="15.45">
      <c r="A15" s="106">
        <v>9</v>
      </c>
      <c r="B15" s="110" t="s">
        <v>117</v>
      </c>
      <c r="C15" s="107" t="s">
        <v>163</v>
      </c>
      <c r="D15" s="108">
        <f t="shared" si="0"/>
        <v>23.4</v>
      </c>
    </row>
    <row r="16" spans="1:4" s="103" customFormat="1" ht="15.45">
      <c r="A16" s="106">
        <v>10</v>
      </c>
      <c r="B16" s="109" t="s">
        <v>65</v>
      </c>
      <c r="C16" s="107" t="s">
        <v>163</v>
      </c>
      <c r="D16" s="108">
        <f t="shared" si="0"/>
        <v>23.4</v>
      </c>
    </row>
    <row r="17" spans="1:4" s="105" customFormat="1">
      <c r="A17" s="112"/>
      <c r="B17" s="113" t="s">
        <v>150</v>
      </c>
      <c r="C17" s="113"/>
      <c r="D17" s="114">
        <f>SUM(D7:D16)</f>
        <v>234.00000000000003</v>
      </c>
    </row>
    <row r="18" spans="1:4" s="103" customFormat="1" ht="15.45">
      <c r="A18" s="106">
        <v>1</v>
      </c>
      <c r="B18" s="107" t="s">
        <v>103</v>
      </c>
      <c r="C18" s="107" t="s">
        <v>162</v>
      </c>
      <c r="D18" s="108">
        <f t="shared" si="0"/>
        <v>23.4</v>
      </c>
    </row>
    <row r="19" spans="1:4" s="103" customFormat="1" ht="15.45">
      <c r="A19" s="106">
        <v>2</v>
      </c>
      <c r="B19" s="109" t="s">
        <v>104</v>
      </c>
      <c r="C19" s="107" t="s">
        <v>162</v>
      </c>
      <c r="D19" s="108">
        <f t="shared" si="0"/>
        <v>23.4</v>
      </c>
    </row>
    <row r="20" spans="1:4" s="103" customFormat="1" ht="15.45">
      <c r="A20" s="106">
        <v>3</v>
      </c>
      <c r="B20" s="109" t="s">
        <v>105</v>
      </c>
      <c r="C20" s="107" t="s">
        <v>162</v>
      </c>
      <c r="D20" s="108">
        <f t="shared" si="0"/>
        <v>23.4</v>
      </c>
    </row>
    <row r="21" spans="1:4" s="103" customFormat="1" ht="15.45">
      <c r="A21" s="106">
        <v>4</v>
      </c>
      <c r="B21" s="109" t="s">
        <v>106</v>
      </c>
      <c r="C21" s="107" t="s">
        <v>162</v>
      </c>
      <c r="D21" s="108">
        <f t="shared" si="0"/>
        <v>23.4</v>
      </c>
    </row>
    <row r="22" spans="1:4" s="103" customFormat="1" ht="15.45">
      <c r="A22" s="106">
        <v>5</v>
      </c>
      <c r="B22" s="109" t="s">
        <v>107</v>
      </c>
      <c r="C22" s="107" t="s">
        <v>162</v>
      </c>
      <c r="D22" s="108">
        <f t="shared" si="0"/>
        <v>23.4</v>
      </c>
    </row>
    <row r="23" spans="1:4" s="103" customFormat="1" ht="15.45">
      <c r="A23" s="106">
        <v>6</v>
      </c>
      <c r="B23" s="109" t="s">
        <v>108</v>
      </c>
      <c r="C23" s="107" t="s">
        <v>162</v>
      </c>
      <c r="D23" s="108">
        <f t="shared" si="0"/>
        <v>23.4</v>
      </c>
    </row>
    <row r="24" spans="1:4" s="103" customFormat="1" ht="15.45">
      <c r="A24" s="106">
        <v>7</v>
      </c>
      <c r="B24" s="109" t="s">
        <v>109</v>
      </c>
      <c r="C24" s="107" t="s">
        <v>162</v>
      </c>
      <c r="D24" s="108">
        <f t="shared" si="0"/>
        <v>23.4</v>
      </c>
    </row>
    <row r="25" spans="1:4" s="103" customFormat="1" ht="15.45">
      <c r="A25" s="106">
        <v>8</v>
      </c>
      <c r="B25" s="109" t="s">
        <v>110</v>
      </c>
      <c r="C25" s="107" t="s">
        <v>162</v>
      </c>
      <c r="D25" s="108">
        <f t="shared" si="0"/>
        <v>23.4</v>
      </c>
    </row>
    <row r="26" spans="1:4" s="103" customFormat="1" ht="15.45">
      <c r="A26" s="106">
        <v>9</v>
      </c>
      <c r="B26" s="118" t="s">
        <v>125</v>
      </c>
      <c r="C26" s="107" t="s">
        <v>162</v>
      </c>
      <c r="D26" s="108">
        <f t="shared" si="0"/>
        <v>23.4</v>
      </c>
    </row>
    <row r="27" spans="1:4" s="103" customFormat="1" ht="15.45">
      <c r="A27" s="106">
        <v>10</v>
      </c>
      <c r="B27" s="109" t="s">
        <v>111</v>
      </c>
      <c r="C27" s="107" t="s">
        <v>162</v>
      </c>
      <c r="D27" s="108">
        <f t="shared" si="0"/>
        <v>23.4</v>
      </c>
    </row>
    <row r="28" spans="1:4" s="105" customFormat="1">
      <c r="A28" s="112"/>
      <c r="B28" s="113" t="s">
        <v>158</v>
      </c>
      <c r="C28" s="113"/>
      <c r="D28" s="114">
        <f>SUM(D18:D27)</f>
        <v>234.00000000000003</v>
      </c>
    </row>
    <row r="29" spans="1:4" s="103" customFormat="1" ht="15.45">
      <c r="A29" s="106">
        <v>1</v>
      </c>
      <c r="B29" s="110" t="s">
        <v>114</v>
      </c>
      <c r="C29" s="110" t="s">
        <v>164</v>
      </c>
      <c r="D29" s="108">
        <f t="shared" si="0"/>
        <v>23.4</v>
      </c>
    </row>
    <row r="30" spans="1:4" s="103" customFormat="1" ht="15.45">
      <c r="A30" s="106">
        <v>2</v>
      </c>
      <c r="B30" s="110" t="s">
        <v>115</v>
      </c>
      <c r="C30" s="110" t="s">
        <v>164</v>
      </c>
      <c r="D30" s="108">
        <f t="shared" si="0"/>
        <v>23.4</v>
      </c>
    </row>
    <row r="31" spans="1:4" s="103" customFormat="1" ht="15.45">
      <c r="A31" s="106">
        <v>3</v>
      </c>
      <c r="B31" s="110" t="s">
        <v>116</v>
      </c>
      <c r="C31" s="110" t="s">
        <v>164</v>
      </c>
      <c r="D31" s="108">
        <f t="shared" si="0"/>
        <v>23.4</v>
      </c>
    </row>
    <row r="32" spans="1:4" s="103" customFormat="1" ht="15.45">
      <c r="A32" s="106"/>
      <c r="B32" s="109" t="s">
        <v>126</v>
      </c>
      <c r="C32" s="110" t="s">
        <v>164</v>
      </c>
      <c r="D32" s="108">
        <f t="shared" si="0"/>
        <v>23.4</v>
      </c>
    </row>
    <row r="33" spans="1:4" s="105" customFormat="1">
      <c r="A33" s="112"/>
      <c r="B33" s="115" t="s">
        <v>152</v>
      </c>
      <c r="C33" s="122"/>
      <c r="D33" s="116">
        <f>SUM(D29:D32)</f>
        <v>93.6</v>
      </c>
    </row>
    <row r="34" spans="1:4" s="103" customFormat="1" ht="15.45">
      <c r="A34" s="106">
        <v>1</v>
      </c>
      <c r="B34" s="117" t="s">
        <v>118</v>
      </c>
      <c r="C34" s="117" t="s">
        <v>165</v>
      </c>
      <c r="D34" s="108">
        <f t="shared" si="0"/>
        <v>23.4</v>
      </c>
    </row>
    <row r="35" spans="1:4" s="103" customFormat="1" ht="15.45">
      <c r="A35" s="106">
        <v>2</v>
      </c>
      <c r="B35" s="117" t="s">
        <v>119</v>
      </c>
      <c r="C35" s="117" t="s">
        <v>165</v>
      </c>
      <c r="D35" s="108">
        <f t="shared" si="0"/>
        <v>23.4</v>
      </c>
    </row>
    <row r="36" spans="1:4" s="103" customFormat="1" ht="15.45">
      <c r="A36" s="106">
        <v>3</v>
      </c>
      <c r="B36" s="117" t="s">
        <v>120</v>
      </c>
      <c r="C36" s="117" t="s">
        <v>165</v>
      </c>
      <c r="D36" s="108">
        <f t="shared" si="0"/>
        <v>23.4</v>
      </c>
    </row>
    <row r="37" spans="1:4" s="105" customFormat="1">
      <c r="A37" s="112"/>
      <c r="B37" s="50" t="s">
        <v>159</v>
      </c>
      <c r="C37" s="50"/>
      <c r="D37" s="114">
        <f>D36+D35+D34</f>
        <v>70.199999999999989</v>
      </c>
    </row>
    <row r="38" spans="1:4" s="103" customFormat="1" ht="15.45">
      <c r="A38" s="106">
        <v>1</v>
      </c>
      <c r="B38" s="109" t="s">
        <v>121</v>
      </c>
      <c r="C38" s="109" t="s">
        <v>166</v>
      </c>
      <c r="D38" s="108">
        <f t="shared" si="0"/>
        <v>23.4</v>
      </c>
    </row>
    <row r="39" spans="1:4" s="103" customFormat="1" ht="15.45">
      <c r="A39" s="106">
        <v>2</v>
      </c>
      <c r="B39" s="109" t="s">
        <v>122</v>
      </c>
      <c r="C39" s="109" t="s">
        <v>166</v>
      </c>
      <c r="D39" s="108">
        <f t="shared" si="0"/>
        <v>23.4</v>
      </c>
    </row>
    <row r="40" spans="1:4" s="103" customFormat="1" ht="15.45">
      <c r="A40" s="106">
        <v>4</v>
      </c>
      <c r="B40" s="50" t="s">
        <v>160</v>
      </c>
      <c r="C40" s="44"/>
      <c r="D40" s="116">
        <f>SUM(D38:D39)</f>
        <v>46.8</v>
      </c>
    </row>
    <row r="41" spans="1:4" s="105" customFormat="1">
      <c r="A41" s="112"/>
      <c r="B41" s="112" t="s">
        <v>8</v>
      </c>
      <c r="C41" s="112"/>
      <c r="D41" s="119">
        <f>D40+D37+D33+D28+D17</f>
        <v>678.6</v>
      </c>
    </row>
  </sheetData>
  <mergeCells count="2">
    <mergeCell ref="A4:D4"/>
    <mergeCell ref="A2:B2"/>
  </mergeCells>
  <pageMargins left="1.08" right="0.35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nghỉ hưu</vt:lpstr>
      <vt:lpstr>Thu hút 76</vt:lpstr>
      <vt:lpstr>Trợ cấp lần đầu</vt:lpstr>
      <vt:lpstr>'Thu hút 76'!Print_Area</vt:lpstr>
      <vt:lpstr>'Thu hút 76'!Print_Titles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cp:lastPrinted>2025-11-11T13:04:45Z</cp:lastPrinted>
  <dcterms:created xsi:type="dcterms:W3CDTF">2024-09-19T07:42:30Z</dcterms:created>
  <dcterms:modified xsi:type="dcterms:W3CDTF">2025-11-12T04:20:46Z</dcterms:modified>
</cp:coreProperties>
</file>